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klopocki\Documents\ZENON\Z.K.TABLICE EXCEL\2021\PLAN FINANSOWY WYDATKÓW na 2021 r\"/>
    </mc:Choice>
  </mc:AlternateContent>
  <bookViews>
    <workbookView xWindow="-120" yWindow="-120" windowWidth="12720" windowHeight="4425" activeTab="1"/>
  </bookViews>
  <sheets>
    <sheet name="przesunięcia cz.28" sheetId="34" r:id="rId1"/>
    <sheet name="cz.28- depart(2+4) wpisuj" sheetId="8" r:id="rId2"/>
    <sheet name="dział 750 - (2+4) drukuj" sheetId="31" r:id="rId3"/>
  </sheets>
  <definedNames>
    <definedName name="_xlnm.Print_Area" localSheetId="1">'cz.28- depart(2+4) wpisuj'!$B$2:$I$291</definedName>
    <definedName name="_xlnm.Print_Area" localSheetId="2">'dział 750 - (2+4) drukuj'!$B$1:$H$190</definedName>
    <definedName name="_xlnm.Print_Area" localSheetId="0">'przesunięcia cz.28'!$A$2:$J$125</definedName>
    <definedName name="_xlnm.Print_Titles" localSheetId="1">'cz.28- depart(2+4) wpisuj'!$B:$F,'cz.28- depart(2+4) wpisuj'!$5:$8</definedName>
    <definedName name="_xlnm.Print_Titles" localSheetId="2">'dział 750 - (2+4) drukuj'!$B:$E,'dział 750 - (2+4) drukuj'!$5:$7</definedName>
    <definedName name="_xlnm.Print_Titles" localSheetId="0">'przesunięcia cz.28'!$2:$4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0" i="8" l="1"/>
  <c r="G271" i="8"/>
  <c r="I280" i="8"/>
  <c r="I279" i="8"/>
  <c r="I37" i="8" l="1"/>
  <c r="I49" i="8" l="1"/>
  <c r="I50" i="8" l="1"/>
  <c r="H51" i="31"/>
  <c r="H28" i="31"/>
  <c r="H18" i="31"/>
  <c r="I277" i="8"/>
  <c r="I265" i="8"/>
  <c r="I264" i="8"/>
  <c r="I262" i="8"/>
  <c r="I196" i="8"/>
  <c r="I260" i="8" l="1"/>
  <c r="G156" i="31"/>
  <c r="G157" i="31"/>
  <c r="G155" i="31"/>
  <c r="F160" i="31"/>
  <c r="F159" i="31"/>
  <c r="F154" i="31"/>
  <c r="F153" i="31"/>
  <c r="H158" i="31"/>
  <c r="G158" i="31"/>
  <c r="F158" i="31"/>
  <c r="H154" i="31"/>
  <c r="G254" i="8"/>
  <c r="G255" i="8"/>
  <c r="G208" i="8"/>
  <c r="G207" i="8"/>
  <c r="G74" i="8"/>
  <c r="G152" i="8"/>
  <c r="G150" i="8" s="1"/>
  <c r="G151" i="8"/>
  <c r="I150" i="8"/>
  <c r="I142" i="8"/>
  <c r="G144" i="8"/>
  <c r="G105" i="8"/>
  <c r="G63" i="8"/>
  <c r="G62" i="8"/>
  <c r="G61" i="8" s="1"/>
  <c r="I61" i="8"/>
  <c r="I48" i="8"/>
  <c r="G49" i="8"/>
  <c r="G38" i="8"/>
  <c r="G154" i="31" l="1"/>
  <c r="I36" i="8"/>
  <c r="G39" i="8"/>
  <c r="G37" i="8"/>
  <c r="G36" i="8" l="1"/>
  <c r="I201" i="8" l="1"/>
  <c r="G204" i="8"/>
  <c r="E87" i="34" l="1"/>
  <c r="E86" i="34"/>
  <c r="E85" i="34"/>
  <c r="E77" i="34"/>
  <c r="E76" i="34"/>
  <c r="E75" i="34"/>
  <c r="E74" i="34"/>
  <c r="E73" i="34"/>
  <c r="E72" i="34"/>
  <c r="E71" i="34"/>
  <c r="E70" i="34"/>
  <c r="E69" i="34"/>
  <c r="E68" i="34"/>
  <c r="E67" i="34"/>
  <c r="E66" i="34"/>
  <c r="E65" i="34"/>
  <c r="E64" i="34"/>
  <c r="E63" i="34"/>
  <c r="E62" i="34"/>
  <c r="E61" i="34"/>
  <c r="E60" i="34"/>
  <c r="E59" i="34"/>
  <c r="E58" i="34"/>
  <c r="E55" i="34"/>
  <c r="E56" i="34"/>
  <c r="E57" i="34"/>
  <c r="E54" i="34"/>
  <c r="E53" i="34"/>
  <c r="E84" i="34"/>
  <c r="E83" i="34"/>
  <c r="H183" i="31" l="1"/>
  <c r="H167" i="31"/>
  <c r="H164" i="31"/>
  <c r="H150" i="31"/>
  <c r="H147" i="31"/>
  <c r="H141" i="31"/>
  <c r="H138" i="31"/>
  <c r="H130" i="31"/>
  <c r="H127" i="31"/>
  <c r="H124" i="31"/>
  <c r="H121" i="31"/>
  <c r="H115" i="31"/>
  <c r="H112" i="31"/>
  <c r="H87" i="31"/>
  <c r="H84" i="31"/>
  <c r="H80" i="31"/>
  <c r="H77" i="31"/>
  <c r="H71" i="31"/>
  <c r="H66" i="31"/>
  <c r="H59" i="31"/>
  <c r="H54" i="31"/>
  <c r="H46" i="31"/>
  <c r="H41" i="31"/>
  <c r="H36" i="31"/>
  <c r="H31" i="31"/>
  <c r="H24" i="31"/>
  <c r="H19" i="31"/>
  <c r="H15" i="31"/>
  <c r="H12" i="31"/>
  <c r="H8" i="31" l="1"/>
  <c r="G288" i="8"/>
  <c r="G269" i="8"/>
  <c r="G256" i="8"/>
  <c r="G239" i="8"/>
  <c r="I275" i="8"/>
  <c r="I290" i="8" s="1"/>
  <c r="I273" i="8"/>
  <c r="G252" i="8"/>
  <c r="G253" i="8"/>
  <c r="G257" i="8"/>
  <c r="H251" i="8"/>
  <c r="H258" i="8" s="1"/>
  <c r="H243" i="8"/>
  <c r="H249" i="8" s="1"/>
  <c r="H247" i="8"/>
  <c r="I243" i="8"/>
  <c r="I247" i="8"/>
  <c r="G244" i="8"/>
  <c r="G245" i="8"/>
  <c r="G246" i="8"/>
  <c r="G248" i="8"/>
  <c r="G247" i="8" s="1"/>
  <c r="H237" i="8"/>
  <c r="H241" i="8" s="1"/>
  <c r="I237" i="8"/>
  <c r="I241" i="8" s="1"/>
  <c r="G238" i="8"/>
  <c r="G240" i="8"/>
  <c r="H217" i="8"/>
  <c r="H216" i="8" s="1"/>
  <c r="H218" i="8"/>
  <c r="H219" i="8"/>
  <c r="H223" i="8"/>
  <c r="H230" i="8"/>
  <c r="H229" i="8"/>
  <c r="H231" i="8"/>
  <c r="H233" i="8"/>
  <c r="I216" i="8"/>
  <c r="I219" i="8"/>
  <c r="I223" i="8"/>
  <c r="I229" i="8"/>
  <c r="I231" i="8"/>
  <c r="I233" i="8"/>
  <c r="G213" i="8"/>
  <c r="G214" i="8"/>
  <c r="G215" i="8"/>
  <c r="G216" i="8"/>
  <c r="G220" i="8"/>
  <c r="G221" i="8"/>
  <c r="G222" i="8"/>
  <c r="G224" i="8"/>
  <c r="G225" i="8"/>
  <c r="G226" i="8"/>
  <c r="G227" i="8"/>
  <c r="G228" i="8"/>
  <c r="G229" i="8"/>
  <c r="G232" i="8"/>
  <c r="G231" i="8" s="1"/>
  <c r="G234" i="8"/>
  <c r="G233" i="8" s="1"/>
  <c r="G199" i="8"/>
  <c r="G12" i="8"/>
  <c r="G13" i="8"/>
  <c r="G14" i="8"/>
  <c r="G15" i="8"/>
  <c r="G17" i="8"/>
  <c r="G18" i="8"/>
  <c r="G19" i="8"/>
  <c r="G20" i="8"/>
  <c r="G22" i="8"/>
  <c r="G23" i="8"/>
  <c r="G21" i="8" s="1"/>
  <c r="G26" i="8"/>
  <c r="G27" i="8"/>
  <c r="G28" i="8"/>
  <c r="G29" i="8"/>
  <c r="G31" i="8"/>
  <c r="G32" i="8"/>
  <c r="G33" i="8"/>
  <c r="G34" i="8"/>
  <c r="G35" i="8"/>
  <c r="G45" i="8"/>
  <c r="G44" i="8" s="1"/>
  <c r="G52" i="8"/>
  <c r="G53" i="8"/>
  <c r="G54" i="8"/>
  <c r="G56" i="8"/>
  <c r="G58" i="8"/>
  <c r="G59" i="8"/>
  <c r="G60" i="8"/>
  <c r="G41" i="8"/>
  <c r="G40" i="8" s="1"/>
  <c r="G43" i="8"/>
  <c r="G42" i="8" s="1"/>
  <c r="G46" i="8"/>
  <c r="G65" i="8"/>
  <c r="G66" i="8"/>
  <c r="G68" i="8"/>
  <c r="G67" i="8" s="1"/>
  <c r="G70" i="8"/>
  <c r="G69" i="8"/>
  <c r="G72" i="8"/>
  <c r="G71" i="8" s="1"/>
  <c r="G77" i="8"/>
  <c r="G78" i="8"/>
  <c r="G79" i="8"/>
  <c r="G80" i="8"/>
  <c r="G94" i="8"/>
  <c r="G95" i="8"/>
  <c r="G96" i="8"/>
  <c r="G97" i="8"/>
  <c r="G99" i="8"/>
  <c r="G100" i="8"/>
  <c r="G101" i="8"/>
  <c r="G98" i="8"/>
  <c r="G102" i="8"/>
  <c r="G104" i="8"/>
  <c r="G106" i="8"/>
  <c r="G107" i="8"/>
  <c r="G109" i="8"/>
  <c r="G110" i="8"/>
  <c r="G111" i="8"/>
  <c r="G112" i="8"/>
  <c r="G113" i="8"/>
  <c r="G114" i="8"/>
  <c r="G115" i="8"/>
  <c r="G120" i="8"/>
  <c r="G119" i="8" s="1"/>
  <c r="G122" i="8"/>
  <c r="G121" i="8" s="1"/>
  <c r="G125" i="8"/>
  <c r="G126" i="8"/>
  <c r="G128" i="8"/>
  <c r="G129" i="8"/>
  <c r="G130" i="8"/>
  <c r="G131" i="8"/>
  <c r="G132" i="8"/>
  <c r="G133" i="8"/>
  <c r="G134" i="8"/>
  <c r="G135" i="8"/>
  <c r="G136" i="8"/>
  <c r="G141" i="8"/>
  <c r="G140" i="8" s="1"/>
  <c r="G143" i="8"/>
  <c r="G142" i="8" s="1"/>
  <c r="G149" i="8"/>
  <c r="G148" i="8" s="1"/>
  <c r="G157" i="8"/>
  <c r="G156" i="8" s="1"/>
  <c r="G160" i="8"/>
  <c r="G161" i="8"/>
  <c r="G162" i="8"/>
  <c r="G163" i="8"/>
  <c r="G164" i="8"/>
  <c r="G165" i="8"/>
  <c r="G166" i="8"/>
  <c r="G167" i="8"/>
  <c r="G168" i="8"/>
  <c r="G173" i="8"/>
  <c r="G172" i="8" s="1"/>
  <c r="G175" i="8"/>
  <c r="G174" i="8" s="1"/>
  <c r="G177" i="8"/>
  <c r="G178" i="8"/>
  <c r="G182" i="8"/>
  <c r="G181" i="8" s="1"/>
  <c r="G186" i="8"/>
  <c r="G185" i="8" s="1"/>
  <c r="G86" i="8"/>
  <c r="G85" i="8" s="1"/>
  <c r="G88" i="8"/>
  <c r="G87" i="8" s="1"/>
  <c r="G91" i="8"/>
  <c r="G89" i="8" s="1"/>
  <c r="G83" i="8"/>
  <c r="G84" i="8"/>
  <c r="H11" i="8"/>
  <c r="H10" i="8" s="1"/>
  <c r="H9" i="8" s="1"/>
  <c r="H16" i="8"/>
  <c r="H21" i="8"/>
  <c r="H25" i="8"/>
  <c r="H30" i="8"/>
  <c r="H44" i="8"/>
  <c r="H51" i="8"/>
  <c r="H47" i="8" s="1"/>
  <c r="H57" i="8"/>
  <c r="H55" i="8"/>
  <c r="H40" i="8"/>
  <c r="H42" i="8"/>
  <c r="H67" i="8"/>
  <c r="H64" i="8"/>
  <c r="H71" i="8"/>
  <c r="H76" i="8"/>
  <c r="H75" i="8" s="1"/>
  <c r="H73" i="8" s="1"/>
  <c r="H93" i="8"/>
  <c r="H98" i="8"/>
  <c r="H103" i="8"/>
  <c r="H108" i="8"/>
  <c r="H117" i="8"/>
  <c r="H118" i="8"/>
  <c r="H138" i="8"/>
  <c r="H139" i="8"/>
  <c r="H146" i="8"/>
  <c r="H147" i="8"/>
  <c r="H154" i="8"/>
  <c r="H155" i="8"/>
  <c r="H153" i="8" s="1"/>
  <c r="H170" i="8"/>
  <c r="H171" i="8"/>
  <c r="H180" i="8"/>
  <c r="H179" i="8" s="1"/>
  <c r="H181" i="8"/>
  <c r="H184" i="8"/>
  <c r="H183" i="8" s="1"/>
  <c r="H185" i="8"/>
  <c r="H85" i="8"/>
  <c r="H87" i="8"/>
  <c r="H89" i="8"/>
  <c r="H82" i="8"/>
  <c r="I93" i="8"/>
  <c r="I98" i="8"/>
  <c r="I103" i="8"/>
  <c r="I108" i="8"/>
  <c r="I116" i="8"/>
  <c r="I119" i="8"/>
  <c r="I121" i="8"/>
  <c r="I124" i="8"/>
  <c r="I127" i="8"/>
  <c r="I137" i="8"/>
  <c r="I140" i="8"/>
  <c r="I145" i="8"/>
  <c r="I148" i="8"/>
  <c r="I153" i="8"/>
  <c r="I156" i="8"/>
  <c r="I158" i="8"/>
  <c r="I169" i="8"/>
  <c r="I172" i="8"/>
  <c r="I174" i="8"/>
  <c r="I176" i="8"/>
  <c r="I179" i="8"/>
  <c r="I181" i="8"/>
  <c r="I183" i="8"/>
  <c r="I185" i="8"/>
  <c r="I76" i="8"/>
  <c r="I75" i="8" s="1"/>
  <c r="I73" i="8" s="1"/>
  <c r="I67" i="8"/>
  <c r="I64" i="8" s="1"/>
  <c r="G50" i="8"/>
  <c r="G48" i="8" s="1"/>
  <c r="I11" i="8"/>
  <c r="I16" i="8"/>
  <c r="I21" i="8"/>
  <c r="I25" i="8"/>
  <c r="I30" i="8"/>
  <c r="I44" i="8"/>
  <c r="I51" i="8"/>
  <c r="I47" i="8" s="1"/>
  <c r="I57" i="8"/>
  <c r="I55" i="8" s="1"/>
  <c r="I40" i="8"/>
  <c r="I42" i="8"/>
  <c r="I71" i="8"/>
  <c r="I251" i="8"/>
  <c r="I258" i="8" s="1"/>
  <c r="I205" i="8"/>
  <c r="I198" i="8"/>
  <c r="I197" i="8" s="1"/>
  <c r="I195" i="8"/>
  <c r="I191" i="8"/>
  <c r="I89" i="8"/>
  <c r="I87" i="8"/>
  <c r="I85" i="8"/>
  <c r="I82" i="8"/>
  <c r="I48" i="34"/>
  <c r="I68" i="34"/>
  <c r="I46" i="34"/>
  <c r="I53" i="34"/>
  <c r="I63" i="34"/>
  <c r="I83" i="34"/>
  <c r="E81" i="34"/>
  <c r="E91" i="34" s="1"/>
  <c r="E79" i="34"/>
  <c r="E80" i="34"/>
  <c r="E90" i="34" s="1"/>
  <c r="E34" i="34"/>
  <c r="E44" i="34" s="1"/>
  <c r="I6" i="34"/>
  <c r="I11" i="34"/>
  <c r="I16" i="34"/>
  <c r="I21" i="34"/>
  <c r="I26" i="34"/>
  <c r="E31" i="34"/>
  <c r="E41" i="34" s="1"/>
  <c r="E32" i="34"/>
  <c r="E42" i="34" s="1"/>
  <c r="E33" i="34"/>
  <c r="E43" i="34" s="1"/>
  <c r="E35" i="34"/>
  <c r="E45" i="34" s="1"/>
  <c r="I36" i="34"/>
  <c r="I50" i="34"/>
  <c r="I94" i="34"/>
  <c r="I98" i="34"/>
  <c r="I102" i="34"/>
  <c r="I106" i="34"/>
  <c r="I110" i="34"/>
  <c r="E114" i="34"/>
  <c r="E122" i="34" s="1"/>
  <c r="E115" i="34"/>
  <c r="E123" i="34" s="1"/>
  <c r="E116" i="34"/>
  <c r="E124" i="34" s="1"/>
  <c r="E117" i="34"/>
  <c r="E125" i="34" s="1"/>
  <c r="I118" i="34"/>
  <c r="I58" i="34"/>
  <c r="G289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H275" i="8"/>
  <c r="H290" i="8" s="1"/>
  <c r="G272" i="8"/>
  <c r="G270" i="8"/>
  <c r="G268" i="8"/>
  <c r="G260" i="8" s="1"/>
  <c r="G267" i="8"/>
  <c r="G266" i="8"/>
  <c r="G265" i="8"/>
  <c r="G264" i="8"/>
  <c r="G263" i="8"/>
  <c r="G262" i="8"/>
  <c r="G261" i="8"/>
  <c r="H273" i="8"/>
  <c r="H191" i="8"/>
  <c r="H190" i="8" s="1"/>
  <c r="H195" i="8"/>
  <c r="H198" i="8"/>
  <c r="H197" i="8"/>
  <c r="H201" i="8"/>
  <c r="H200" i="8" s="1"/>
  <c r="H205" i="8"/>
  <c r="G192" i="8"/>
  <c r="G193" i="8"/>
  <c r="G194" i="8"/>
  <c r="G196" i="8"/>
  <c r="G195" i="8" s="1"/>
  <c r="G198" i="8"/>
  <c r="G197" i="8" s="1"/>
  <c r="G202" i="8"/>
  <c r="G203" i="8"/>
  <c r="G206" i="8"/>
  <c r="G209" i="8"/>
  <c r="F179" i="31"/>
  <c r="F81" i="31"/>
  <c r="F80" i="31" s="1"/>
  <c r="G79" i="31"/>
  <c r="F131" i="31"/>
  <c r="F130" i="31" s="1"/>
  <c r="F143" i="31"/>
  <c r="G166" i="31"/>
  <c r="F169" i="31"/>
  <c r="F167" i="31" s="1"/>
  <c r="F187" i="31"/>
  <c r="G129" i="31"/>
  <c r="F73" i="31"/>
  <c r="F74" i="31"/>
  <c r="G69" i="31"/>
  <c r="G70" i="31"/>
  <c r="F61" i="31"/>
  <c r="F62" i="31"/>
  <c r="G57" i="31"/>
  <c r="G58" i="31"/>
  <c r="F48" i="31"/>
  <c r="F49" i="31"/>
  <c r="G44" i="31"/>
  <c r="G45" i="31"/>
  <c r="F38" i="31"/>
  <c r="F39" i="31"/>
  <c r="G34" i="31"/>
  <c r="G35" i="31"/>
  <c r="F26" i="31"/>
  <c r="F27" i="31"/>
  <c r="G22" i="31"/>
  <c r="G23" i="31"/>
  <c r="G14" i="31"/>
  <c r="F10" i="31"/>
  <c r="F11" i="31"/>
  <c r="F83" i="31"/>
  <c r="F188" i="31"/>
  <c r="F186" i="31"/>
  <c r="G165" i="31"/>
  <c r="F163" i="31"/>
  <c r="F161" i="31"/>
  <c r="F151" i="31"/>
  <c r="F150" i="31" s="1"/>
  <c r="G149" i="31"/>
  <c r="G148" i="31"/>
  <c r="F146" i="31"/>
  <c r="F142" i="31"/>
  <c r="F141" i="31" s="1"/>
  <c r="G140" i="31"/>
  <c r="G139" i="31"/>
  <c r="F136" i="31"/>
  <c r="F134" i="31"/>
  <c r="G128" i="31"/>
  <c r="F126" i="31"/>
  <c r="F125" i="31"/>
  <c r="F124" i="31" s="1"/>
  <c r="G123" i="31"/>
  <c r="G122" i="31"/>
  <c r="F116" i="31"/>
  <c r="F115" i="31" s="1"/>
  <c r="G114" i="31"/>
  <c r="G113" i="31"/>
  <c r="F103" i="31"/>
  <c r="F88" i="31"/>
  <c r="G86" i="31"/>
  <c r="G85" i="31"/>
  <c r="G78" i="31"/>
  <c r="F76" i="31"/>
  <c r="F75" i="31"/>
  <c r="F72" i="31"/>
  <c r="G68" i="31"/>
  <c r="G67" i="31"/>
  <c r="F63" i="31"/>
  <c r="F60" i="31"/>
  <c r="G56" i="31"/>
  <c r="G55" i="31"/>
  <c r="F51" i="31"/>
  <c r="F47" i="31"/>
  <c r="G43" i="31"/>
  <c r="G42" i="31"/>
  <c r="F37" i="31"/>
  <c r="G33" i="31"/>
  <c r="G32" i="31"/>
  <c r="F25" i="31"/>
  <c r="G21" i="31"/>
  <c r="G20" i="31"/>
  <c r="F16" i="31"/>
  <c r="F15" i="31" s="1"/>
  <c r="G13" i="31"/>
  <c r="G183" i="31"/>
  <c r="G189" i="31" s="1"/>
  <c r="G170" i="31"/>
  <c r="G167" i="31"/>
  <c r="G150" i="31"/>
  <c r="G141" i="31"/>
  <c r="G130" i="31"/>
  <c r="G124" i="31"/>
  <c r="G115" i="31"/>
  <c r="G108" i="31"/>
  <c r="G104" i="31"/>
  <c r="G99" i="31"/>
  <c r="G96" i="31"/>
  <c r="G92" i="31"/>
  <c r="G89" i="31"/>
  <c r="G80" i="31"/>
  <c r="G71" i="31"/>
  <c r="G59" i="31"/>
  <c r="G46" i="31"/>
  <c r="G36" i="31"/>
  <c r="G24" i="31"/>
  <c r="G15" i="31"/>
  <c r="F147" i="31"/>
  <c r="F138" i="31"/>
  <c r="F121" i="31"/>
  <c r="F112" i="31"/>
  <c r="F31" i="31"/>
  <c r="F96" i="31"/>
  <c r="H173" i="31"/>
  <c r="F54" i="31"/>
  <c r="F41" i="31"/>
  <c r="H176" i="31"/>
  <c r="F77" i="31"/>
  <c r="H174" i="31"/>
  <c r="F108" i="31"/>
  <c r="F89" i="31"/>
  <c r="F66" i="31"/>
  <c r="F164" i="31"/>
  <c r="F99" i="31"/>
  <c r="H172" i="31"/>
  <c r="F92" i="31"/>
  <c r="F127" i="31"/>
  <c r="H175" i="31"/>
  <c r="F170" i="31"/>
  <c r="H171" i="31"/>
  <c r="F19" i="31"/>
  <c r="F104" i="31"/>
  <c r="F12" i="31"/>
  <c r="F40" i="31"/>
  <c r="F87" i="31"/>
  <c r="F18" i="31"/>
  <c r="F135" i="31"/>
  <c r="H189" i="31"/>
  <c r="F120" i="31"/>
  <c r="F28" i="31"/>
  <c r="F137" i="31"/>
  <c r="M294" i="8"/>
  <c r="I200" i="8"/>
  <c r="G82" i="8" l="1"/>
  <c r="G223" i="8"/>
  <c r="I189" i="8"/>
  <c r="I188" i="8" s="1"/>
  <c r="G219" i="8"/>
  <c r="G237" i="8"/>
  <c r="G241" i="8" s="1"/>
  <c r="H212" i="8"/>
  <c r="H235" i="8" s="1"/>
  <c r="I81" i="8"/>
  <c r="H169" i="8"/>
  <c r="H145" i="8"/>
  <c r="I123" i="8"/>
  <c r="I92" i="8" s="1"/>
  <c r="G176" i="8"/>
  <c r="G275" i="8"/>
  <c r="G290" i="8" s="1"/>
  <c r="I190" i="8"/>
  <c r="G25" i="8"/>
  <c r="G205" i="8"/>
  <c r="G273" i="8"/>
  <c r="I212" i="8"/>
  <c r="I235" i="8" s="1"/>
  <c r="H81" i="8"/>
  <c r="I249" i="8"/>
  <c r="G251" i="8"/>
  <c r="G258" i="8" s="1"/>
  <c r="G191" i="8"/>
  <c r="G190" i="8" s="1"/>
  <c r="G76" i="8"/>
  <c r="G75" i="8" s="1"/>
  <c r="G73" i="8" s="1"/>
  <c r="H116" i="8"/>
  <c r="H92" i="8" s="1"/>
  <c r="H187" i="8" s="1"/>
  <c r="G158" i="8"/>
  <c r="G127" i="8"/>
  <c r="H137" i="8"/>
  <c r="G124" i="8"/>
  <c r="G103" i="8"/>
  <c r="G64" i="8"/>
  <c r="I10" i="8"/>
  <c r="I9" i="8" s="1"/>
  <c r="G11" i="8"/>
  <c r="G57" i="8"/>
  <c r="G55" i="8" s="1"/>
  <c r="G81" i="8"/>
  <c r="G212" i="8"/>
  <c r="G235" i="8" s="1"/>
  <c r="H24" i="8"/>
  <c r="G201" i="8"/>
  <c r="G108" i="8"/>
  <c r="G243" i="8"/>
  <c r="G249" i="8" s="1"/>
  <c r="G16" i="8"/>
  <c r="G10" i="8" s="1"/>
  <c r="G9" i="8" s="1"/>
  <c r="I24" i="8"/>
  <c r="G51" i="8"/>
  <c r="G47" i="8" s="1"/>
  <c r="G30" i="8"/>
  <c r="G93" i="8"/>
  <c r="E82" i="34"/>
  <c r="E92" i="34" s="1"/>
  <c r="I73" i="34"/>
  <c r="E89" i="34"/>
  <c r="I122" i="34"/>
  <c r="I41" i="34"/>
  <c r="I114" i="34"/>
  <c r="E78" i="34"/>
  <c r="E88" i="34" s="1"/>
  <c r="I31" i="34"/>
  <c r="G147" i="31"/>
  <c r="F183" i="31"/>
  <c r="F189" i="31" s="1"/>
  <c r="F24" i="31"/>
  <c r="F71" i="31"/>
  <c r="G121" i="31"/>
  <c r="G138" i="31"/>
  <c r="F36" i="31"/>
  <c r="F8" i="31" s="1"/>
  <c r="G54" i="31"/>
  <c r="G84" i="31"/>
  <c r="G19" i="31"/>
  <c r="G41" i="31"/>
  <c r="F182" i="31"/>
  <c r="G180" i="31"/>
  <c r="G77" i="31"/>
  <c r="G127" i="31"/>
  <c r="G164" i="31"/>
  <c r="F46" i="31"/>
  <c r="G12" i="31"/>
  <c r="H170" i="31"/>
  <c r="G182" i="31"/>
  <c r="G31" i="31"/>
  <c r="G181" i="31"/>
  <c r="G179" i="31"/>
  <c r="F180" i="31"/>
  <c r="G112" i="31"/>
  <c r="F181" i="31"/>
  <c r="G66" i="31"/>
  <c r="F59" i="31"/>
  <c r="G8" i="31" l="1"/>
  <c r="G123" i="8"/>
  <c r="G92" i="8"/>
  <c r="G200" i="8"/>
  <c r="I187" i="8"/>
  <c r="I210" i="8" s="1"/>
  <c r="I291" i="8" s="1"/>
  <c r="G24" i="8"/>
  <c r="H181" i="31"/>
  <c r="I88" i="34"/>
  <c r="I78" i="34"/>
  <c r="H182" i="31"/>
  <c r="H177" i="31"/>
  <c r="H190" i="31" s="1"/>
  <c r="H189" i="8"/>
  <c r="H179" i="31"/>
  <c r="G178" i="31"/>
  <c r="H180" i="31"/>
  <c r="F178" i="31"/>
  <c r="G189" i="8"/>
  <c r="G187" i="8" l="1"/>
  <c r="G177" i="31"/>
  <c r="G190" i="31" s="1"/>
  <c r="H188" i="8"/>
  <c r="H210" i="8" s="1"/>
  <c r="H291" i="8" s="1"/>
  <c r="F177" i="31"/>
  <c r="F190" i="31" s="1"/>
  <c r="G188" i="8"/>
  <c r="H178" i="31"/>
  <c r="G210" i="8" l="1"/>
  <c r="G291" i="8" s="1"/>
</calcChain>
</file>

<file path=xl/sharedStrings.xml><?xml version="1.0" encoding="utf-8"?>
<sst xmlns="http://schemas.openxmlformats.org/spreadsheetml/2006/main" count="1037" uniqueCount="410">
  <si>
    <t xml:space="preserve"> dział 752 - Obrona Narodowa</t>
  </si>
  <si>
    <t>podróże służbowe krajowe</t>
  </si>
  <si>
    <t>Narodowe Centrum Badań i Rozwoju</t>
  </si>
  <si>
    <t>Narodowe Centrum Nauki</t>
  </si>
  <si>
    <t>suma                                                                               (1+2+3)</t>
  </si>
  <si>
    <t>Różne wydatki na rzecz osób fizycznych</t>
  </si>
  <si>
    <t>rozdz.</t>
  </si>
  <si>
    <t>cel zadanie</t>
  </si>
  <si>
    <t>Wydatki osobowe niezaliczone do wynagrodzeń</t>
  </si>
  <si>
    <t xml:space="preserve">    - osobowe pracowników</t>
  </si>
  <si>
    <t xml:space="preserve">    - osobowe członków korpusu służby cywilnej</t>
  </si>
  <si>
    <r>
      <t>dotacje celowe</t>
    </r>
    <r>
      <rPr>
        <b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>(f</t>
    </r>
    <r>
      <rPr>
        <b/>
        <sz val="12"/>
        <rFont val="Arial Narrow"/>
        <family val="2"/>
        <charset val="238"/>
      </rPr>
      <t>inansowanie</t>
    </r>
    <r>
      <rPr>
        <sz val="12"/>
        <rFont val="Arial Narrow"/>
        <family val="2"/>
        <charset val="238"/>
      </rPr>
      <t xml:space="preserve"> programów ze środków  funduszy strukturalnych), z tego: </t>
    </r>
  </si>
  <si>
    <r>
      <t>dotacje celowe</t>
    </r>
    <r>
      <rPr>
        <b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>(</t>
    </r>
    <r>
      <rPr>
        <b/>
        <sz val="12"/>
        <rFont val="Arial Narrow"/>
        <family val="2"/>
        <charset val="238"/>
      </rPr>
      <t>współ</t>
    </r>
    <r>
      <rPr>
        <sz val="12"/>
        <rFont val="Arial Narrow"/>
        <family val="2"/>
        <charset val="238"/>
      </rPr>
      <t>f</t>
    </r>
    <r>
      <rPr>
        <b/>
        <sz val="12"/>
        <rFont val="Arial Narrow"/>
        <family val="2"/>
        <charset val="238"/>
      </rPr>
      <t>inansowanie</t>
    </r>
    <r>
      <rPr>
        <sz val="12"/>
        <rFont val="Arial Narrow"/>
        <family val="2"/>
        <charset val="238"/>
      </rPr>
      <t xml:space="preserve"> programów ze środków  funduszy strukturalnych), z tego: </t>
    </r>
  </si>
  <si>
    <r>
      <t>dotacje celowe 
(</t>
    </r>
    <r>
      <rPr>
        <b/>
        <sz val="12"/>
        <rFont val="Arial Narrow"/>
        <family val="2"/>
        <charset val="238"/>
      </rPr>
      <t>finansowanie</t>
    </r>
    <r>
      <rPr>
        <sz val="12"/>
        <rFont val="Arial Narrow"/>
        <family val="2"/>
        <charset val="238"/>
      </rPr>
      <t xml:space="preserve"> inwestycji ze środków funduszy strukturalnych)</t>
    </r>
  </si>
  <si>
    <r>
      <t>dotacje celowe 
(</t>
    </r>
    <r>
      <rPr>
        <b/>
        <sz val="12"/>
        <rFont val="Arial Narrow"/>
        <family val="2"/>
        <charset val="238"/>
      </rPr>
      <t>współfinansowanie</t>
    </r>
    <r>
      <rPr>
        <sz val="12"/>
        <rFont val="Arial Narrow"/>
        <family val="2"/>
        <charset val="238"/>
      </rPr>
      <t xml:space="preserve"> inwestycji ze środków funduszy strukturalnych)</t>
    </r>
  </si>
  <si>
    <t xml:space="preserve">    - osobowe członków korpusu służby cywilnej  - 
      współfinansowanie krajowe</t>
  </si>
  <si>
    <t>Dodatkowe wynagrodzenie roczne</t>
  </si>
  <si>
    <t>Różne wydatki na rzecz osób fizycznych w ramach płatności budżetu środków europejskich</t>
  </si>
  <si>
    <t>Dodatkowe wynagrodzenie roczne - współfinansowanie krajowe</t>
  </si>
  <si>
    <t xml:space="preserve">    - ubezpieczenia społeczne </t>
  </si>
  <si>
    <t>Wpłaty na PFRON</t>
  </si>
  <si>
    <t>Wynagrodzenia bezosobowe</t>
  </si>
  <si>
    <t xml:space="preserve">    - pomocy naukowych, materiałów dydaktycznych i książek</t>
  </si>
  <si>
    <t xml:space="preserve">    - pomocy naukowych, materiałów dydaktycznych i książek - 
       współfinansowanie krajowe</t>
  </si>
  <si>
    <t>Zakup usług:</t>
  </si>
  <si>
    <t xml:space="preserve">    - remontowych</t>
  </si>
  <si>
    <t>c)</t>
  </si>
  <si>
    <t>d)</t>
  </si>
  <si>
    <t>e)</t>
  </si>
  <si>
    <t>NCBR</t>
  </si>
  <si>
    <t>wynagrodzenia bezososbowe</t>
  </si>
  <si>
    <t xml:space="preserve">    - usług obejmujących tłumaczenia  (MF EOG i NMF finansowanie)</t>
  </si>
  <si>
    <r>
      <t xml:space="preserve">        Program Operacyjny - </t>
    </r>
    <r>
      <rPr>
        <b/>
        <i/>
        <sz val="10"/>
        <rFont val="Arial Narrow"/>
        <family val="2"/>
        <charset val="238"/>
      </rPr>
      <t>Innowacyjna Gospodarka - beneficjent systemowy</t>
    </r>
  </si>
  <si>
    <t>Podróże służbowe krajowe</t>
  </si>
  <si>
    <t>Różne opłaty i składki</t>
  </si>
  <si>
    <t>Odpisy na zakładowy fundusz świadczeń socjalnych</t>
  </si>
  <si>
    <t>Podatek od nieruchomości</t>
  </si>
  <si>
    <t>Szkolenia członków korpusu służby cywilnej</t>
  </si>
  <si>
    <t>Szkolenia pracowników niebędących członkami korpusu służby cywilnej</t>
  </si>
  <si>
    <t>Wydatki na zakupy inwestycyjne:</t>
  </si>
  <si>
    <t>różne wydatki na rzecz osób fizycznych</t>
  </si>
  <si>
    <t xml:space="preserve">    - jednostek budżetowych</t>
  </si>
  <si>
    <t xml:space="preserve">    - jednostek budżetowych  - współfinansowanie krajowe</t>
  </si>
  <si>
    <t>Razem dział 752 - Obrona Narodowa</t>
  </si>
  <si>
    <t>Razem dział 750 i 752</t>
  </si>
  <si>
    <t>Dotacje celowe z budżetu na finansowanie lub dofinansowanie kosztów realizacji inwestycji i zakupów inwestycyjnych jednostek niezaliczanych do sektora finansów publicznych</t>
  </si>
  <si>
    <t>17.</t>
  </si>
  <si>
    <t>18.</t>
  </si>
  <si>
    <t>Szkolenia członków korpusu służby cywilnej -
finansowanie w ramach budżetu środków europejskich</t>
  </si>
  <si>
    <t>Pozostałe odsetki</t>
  </si>
  <si>
    <t xml:space="preserve">    - ubezpieczenia społeczne - finansowanie w ramach budżetu 
      środków europejskich</t>
  </si>
  <si>
    <t xml:space="preserve">    - materiałów i wyposażenia - finansowanie w ramach budżetu 
      środków europejskich</t>
  </si>
  <si>
    <t>Wynagrodzenia bezosobowe - finansowanie w ramach budżetu 
środków europejskich</t>
  </si>
  <si>
    <t>Podróże służbowe krajowe 
- finansowanie w ramach budżetu środków europejskich</t>
  </si>
  <si>
    <t xml:space="preserve">"Mobilność Plus"   </t>
  </si>
  <si>
    <t>Podróże służbowe zagraniczne 
- finansowanie w ramach budżetu środków europejskich</t>
  </si>
  <si>
    <t xml:space="preserve">    - jednostek budżetowych 
      - finansowanie w ramach budżetu środków europejskich</t>
  </si>
  <si>
    <t>Szkolenia członków korpusu służby cywilnej -
współfinansowanie krajowe</t>
  </si>
  <si>
    <t xml:space="preserve">Programy lub przedsięwzięcia ustanawiane przez MNiSW, z tego na:                                                               </t>
  </si>
  <si>
    <t>Nazwa zadania</t>
  </si>
  <si>
    <t>A.</t>
  </si>
  <si>
    <t>B.</t>
  </si>
  <si>
    <t>C.</t>
  </si>
  <si>
    <t>D.</t>
  </si>
  <si>
    <t>F.</t>
  </si>
  <si>
    <t>2.</t>
  </si>
  <si>
    <t>"Granty na granty"</t>
  </si>
  <si>
    <t>3.</t>
  </si>
  <si>
    <t>4.</t>
  </si>
  <si>
    <t>5.</t>
  </si>
  <si>
    <t>6.</t>
  </si>
  <si>
    <t>7.</t>
  </si>
  <si>
    <t>8.</t>
  </si>
  <si>
    <t>9.</t>
  </si>
  <si>
    <t>10.</t>
  </si>
  <si>
    <t>L.p.</t>
  </si>
  <si>
    <t>rozddział</t>
  </si>
  <si>
    <t>paragraf</t>
  </si>
  <si>
    <t>Koszty postępowania sądowego i prokuratorskiego</t>
  </si>
  <si>
    <t>NCN</t>
  </si>
  <si>
    <t>1.</t>
  </si>
  <si>
    <t>E.</t>
  </si>
  <si>
    <t>dział</t>
  </si>
  <si>
    <t>Pozostała działalność</t>
  </si>
  <si>
    <t>wynagrodzenia bezosobowe</t>
  </si>
  <si>
    <t>1.1</t>
  </si>
  <si>
    <t>1.2</t>
  </si>
  <si>
    <t>1.3</t>
  </si>
  <si>
    <t>Podróże służbowe zagraniczne</t>
  </si>
  <si>
    <t>a)</t>
  </si>
  <si>
    <t>b)</t>
  </si>
  <si>
    <t>11.</t>
  </si>
  <si>
    <t>12.</t>
  </si>
  <si>
    <t>DBF</t>
  </si>
  <si>
    <t>Pozostałe wydatki obronne</t>
  </si>
  <si>
    <t>Projekty badawcze i celowe w dziedzinie obronności</t>
  </si>
  <si>
    <t>2.2</t>
  </si>
  <si>
    <t>2.3</t>
  </si>
  <si>
    <t>Odpowiedzialny departament</t>
  </si>
  <si>
    <t>DWM</t>
  </si>
  <si>
    <t>Szkolenia pracowników niebędących członkami korpusu służby cywilnej - finansowanie w ramach budżetu środków europejskich</t>
  </si>
  <si>
    <t>Wynagrodzenia:</t>
  </si>
  <si>
    <t>Składki na:</t>
  </si>
  <si>
    <t xml:space="preserve">    - ubezpieczenia społeczne  - współfinansowanie krajowe</t>
  </si>
  <si>
    <t>Program Operacyjny - Inteligentny Rozwój 2014-2020</t>
  </si>
  <si>
    <t>Program Operacyjny - Inteligentny Rozwój 2014-2020 - Pomoc Techniczna</t>
  </si>
  <si>
    <t xml:space="preserve">      - program Operacyjny - Inteligentny Rozwój 2014-2020</t>
  </si>
  <si>
    <r>
      <t xml:space="preserve">        Program Operacyjny - </t>
    </r>
    <r>
      <rPr>
        <b/>
        <i/>
        <sz val="10"/>
        <rFont val="Arial Narrow"/>
        <family val="2"/>
        <charset val="238"/>
      </rPr>
      <t>Inteligentny Rozwój 2014-2020</t>
    </r>
    <r>
      <rPr>
        <i/>
        <sz val="10"/>
        <rFont val="Arial Narrow"/>
        <family val="2"/>
        <charset val="238"/>
      </rPr>
      <t xml:space="preserve"> </t>
    </r>
  </si>
  <si>
    <r>
      <t xml:space="preserve">         Program Operacyjny - </t>
    </r>
    <r>
      <rPr>
        <b/>
        <i/>
        <sz val="10"/>
        <rFont val="Arial Narrow"/>
        <family val="2"/>
        <charset val="238"/>
      </rPr>
      <t>Inteligentny Rozwój 2014-2020</t>
    </r>
    <r>
      <rPr>
        <i/>
        <sz val="10"/>
        <rFont val="Arial Narrow"/>
        <family val="2"/>
        <charset val="238"/>
      </rPr>
      <t xml:space="preserve"> </t>
    </r>
  </si>
  <si>
    <t>Wynagrodzenia bezosobowe  - współfinansowanie krajowe</t>
  </si>
  <si>
    <t>Zakup:</t>
  </si>
  <si>
    <t xml:space="preserve">    - materiałów i wyposażenia  - współfinansowanie krajowe</t>
  </si>
  <si>
    <t xml:space="preserve">    - pozostałych  - współfinansowanie krajowe</t>
  </si>
  <si>
    <t xml:space="preserve">    - usług obejmujących tłumaczenia 
      (MF EOG i NMF współ finansowanie krajowe)</t>
  </si>
  <si>
    <t>Przygotowanie i sprawowanie przewodnictwa w Radzie Uni Europejskiej</t>
  </si>
  <si>
    <t xml:space="preserve">Zakup usług pozostałych </t>
  </si>
  <si>
    <t>Podróże służbowe krajowe - współfinansowanie krajowe</t>
  </si>
  <si>
    <t>Podróże służbowe zagraniczne  - współfinansowanie krajowe</t>
  </si>
  <si>
    <t xml:space="preserve">    - osobowe pracowników -
      finansowanie w ramach budżetu środków europejskich</t>
  </si>
  <si>
    <t xml:space="preserve">    - osobowe pracowników - współfinansowanie krajowe</t>
  </si>
  <si>
    <t>Szkolenia pracowników niebędących członkami korpusu służby cywilnej - współfinansowanie krajowe</t>
  </si>
  <si>
    <t>Wynagrodzenia bezosobowe w ramach płatności budżetu środków europejskich</t>
  </si>
  <si>
    <t>Dodatkowe wynagrodzenie roczne 
- finansowanie w ramach budżetu środków europejskich</t>
  </si>
  <si>
    <t xml:space="preserve">dotacje celowe w ramach programów finansowanych z udziałem środków europejskich, z tego: </t>
  </si>
  <si>
    <t>Wydatki inwestycyjne jednostek budżetowych</t>
  </si>
  <si>
    <t>/w złotych/</t>
  </si>
  <si>
    <t>Opłaty z tytułu zakupu usług telekomunikacyjnych - współfinansowanie krajowe</t>
  </si>
  <si>
    <r>
      <t xml:space="preserve">    - dostępu do sieci Internet
</t>
    </r>
    <r>
      <rPr>
        <b/>
        <i/>
        <sz val="10"/>
        <rFont val="Arial Narrow"/>
        <family val="2"/>
        <charset val="238"/>
      </rPr>
      <t>(od 1.01.2015 r. §4350 - został uchylony)</t>
    </r>
  </si>
  <si>
    <r>
      <t xml:space="preserve">Opłaty z tytułu zakupu usług telekomunikacyjnych telefonii stacjonarnej
</t>
    </r>
    <r>
      <rPr>
        <b/>
        <i/>
        <sz val="10"/>
        <rFont val="Arial Narrow"/>
        <family val="2"/>
        <charset val="238"/>
      </rPr>
      <t>(od 1.01.2015 r. §4370 - został uchylony)</t>
    </r>
  </si>
  <si>
    <t>koszty postępowania sądowego i prokuratorskiego</t>
  </si>
  <si>
    <r>
      <t xml:space="preserve">    - osobowe członków korpusu służby cywilnej 
    </t>
    </r>
    <r>
      <rPr>
        <i/>
        <sz val="10"/>
        <rFont val="Arial Narrow"/>
        <family val="2"/>
        <charset val="238"/>
      </rPr>
      <t xml:space="preserve">   </t>
    </r>
    <r>
      <rPr>
        <b/>
        <i/>
        <sz val="10"/>
        <rFont val="Arial Narrow"/>
        <family val="2"/>
        <charset val="238"/>
      </rPr>
      <t>(MF EOG i NMF finansowanie)</t>
    </r>
  </si>
  <si>
    <t>16.</t>
  </si>
  <si>
    <t>Różne wydatki na rzecz osób fizycznych -  
finansowanie w ramach budżetu środków europejskich</t>
  </si>
  <si>
    <t>Różne wydatki na rzecz osób fizycznych - współfinansowanie krajowe</t>
  </si>
  <si>
    <t xml:space="preserve">dotacje celowe w ramach programów finansowanych z udziałem środków europejskich </t>
  </si>
  <si>
    <t>suma                                                                               (1+2+3+4+5+6+7+8+9)</t>
  </si>
  <si>
    <r>
      <t xml:space="preserve">        Program Operacyjny - </t>
    </r>
    <r>
      <rPr>
        <b/>
        <i/>
        <sz val="10"/>
        <rFont val="Arial Narrow"/>
        <family val="2"/>
        <charset val="238"/>
      </rPr>
      <t>Kapitał Ludzki - beneficjent systemowy</t>
    </r>
  </si>
  <si>
    <r>
      <t xml:space="preserve">    - osobowe członków korpusu służby cywilnej  
     </t>
    </r>
    <r>
      <rPr>
        <i/>
        <sz val="10"/>
        <rFont val="Arial Narrow"/>
        <family val="2"/>
        <charset val="238"/>
      </rPr>
      <t xml:space="preserve">  </t>
    </r>
    <r>
      <rPr>
        <b/>
        <i/>
        <sz val="10"/>
        <rFont val="Arial Narrow"/>
        <family val="2"/>
        <charset val="238"/>
      </rPr>
      <t>(MF EOG i NMF współfinansowanie krajowe)</t>
    </r>
  </si>
  <si>
    <r>
      <t xml:space="preserve">    - ubezpieczenia społeczne </t>
    </r>
    <r>
      <rPr>
        <b/>
        <i/>
        <sz val="10"/>
        <rFont val="Arial Narrow"/>
        <family val="2"/>
        <charset val="238"/>
      </rPr>
      <t xml:space="preserve"> (MF EOG i NMF finansowanie)</t>
    </r>
  </si>
  <si>
    <r>
      <t xml:space="preserve">    - ubezpieczenia społeczne  
      </t>
    </r>
    <r>
      <rPr>
        <b/>
        <i/>
        <sz val="10"/>
        <rFont val="Arial Narrow"/>
        <family val="2"/>
        <charset val="238"/>
      </rPr>
      <t>(MF EOG i NMF współfinansowanie krajowe)</t>
    </r>
  </si>
  <si>
    <r>
      <t xml:space="preserve">    - Fundusz Pracy   </t>
    </r>
    <r>
      <rPr>
        <b/>
        <i/>
        <sz val="10"/>
        <rFont val="Arial Narrow"/>
        <family val="2"/>
        <charset val="238"/>
      </rPr>
      <t>(MF EOG i NMF finansowanie)</t>
    </r>
  </si>
  <si>
    <r>
      <t xml:space="preserve">    - Fundusz Pracy    
      </t>
    </r>
    <r>
      <rPr>
        <b/>
        <i/>
        <sz val="10"/>
        <rFont val="Arial Narrow"/>
        <family val="2"/>
        <charset val="238"/>
      </rPr>
      <t>(MF EOG i NMF współfinansowanie krajowe)</t>
    </r>
  </si>
  <si>
    <t xml:space="preserve">dotacja celowa z budżetu dla pozost. jedn. zaliczanych do sektora finansów publicznych </t>
  </si>
  <si>
    <t>dział 921 - Kultura i ochrona dziedzictwa narodowego</t>
  </si>
  <si>
    <t>Pozostałe instytucje kultury</t>
  </si>
  <si>
    <t xml:space="preserve">DN </t>
  </si>
  <si>
    <t>DN</t>
  </si>
  <si>
    <t>DN/DIR/DWM</t>
  </si>
  <si>
    <t>DIR</t>
  </si>
  <si>
    <t xml:space="preserve">DIR </t>
  </si>
  <si>
    <t>DSW</t>
  </si>
  <si>
    <t xml:space="preserve">DSW </t>
  </si>
  <si>
    <t>Dotacja podmiotowa z budżetu dla samorządowej instytucji kultury</t>
  </si>
  <si>
    <t>Dotacje celowe z budżetu na finansowanie lub dofinansowanie kosztów realizacji inwestycji i zakupów inwestycyjnych innych jednostek sektora finansów publicznych</t>
  </si>
  <si>
    <t>Urzędy naczelnych i centralnych organów administracji rządowej</t>
  </si>
  <si>
    <t>Dotacje celowe z budżetu na finansowanie lub dofinansowanie kosztów realizacji inwestycji i zakupów inwestycyjnych innych jednostek sektora finansów publicznych, z tego:</t>
  </si>
  <si>
    <t xml:space="preserve">    - osobowe członków korpusu służby cywilnej - 
       finansowanie w ramach budżetu środków europejskich</t>
  </si>
  <si>
    <t>BM</t>
  </si>
  <si>
    <t xml:space="preserve">    - pomocy naukowych, materiałów dydaktycznych i książek - 
      finansowanie w ramach budżetu środków europejskich</t>
  </si>
  <si>
    <t>Grupa wydatków bieżących jednostki, z tego:</t>
  </si>
  <si>
    <t>"Wsparcie udziału w inicjatywie EIT-KIC"</t>
  </si>
  <si>
    <t>Grupa wydatków bieżących jednostki w ramach płatności budżetu środków europejskich, z tego:</t>
  </si>
  <si>
    <t>Wynagrodzenia osobowe członków korpusu służby cywilnej</t>
  </si>
  <si>
    <t xml:space="preserve">Składki na ubezpieczenia społeczne </t>
  </si>
  <si>
    <t xml:space="preserve">Składki na Fundusz Pracy  </t>
  </si>
  <si>
    <t>Zakup usług obejmujących tłumaczenia</t>
  </si>
  <si>
    <t>Razem dział 750 - Administracja publiczna</t>
  </si>
  <si>
    <t>f)</t>
  </si>
  <si>
    <r>
      <t xml:space="preserve">        Program Operacyjny - </t>
    </r>
    <r>
      <rPr>
        <b/>
        <i/>
        <sz val="10"/>
        <rFont val="Arial Narrow"/>
        <family val="2"/>
        <charset val="238"/>
      </rPr>
      <t>Polska Cyfrowa 2014-2020</t>
    </r>
    <r>
      <rPr>
        <i/>
        <sz val="10"/>
        <rFont val="Arial Narrow"/>
        <family val="2"/>
        <charset val="238"/>
      </rPr>
      <t xml:space="preserve"> </t>
    </r>
  </si>
  <si>
    <t>Grupa wydatków bieżących jednostki - współfinansowanie krajowe, z tego:</t>
  </si>
  <si>
    <t xml:space="preserve">   - remontowych - finansowanie w ramach budżetu środków europejskich</t>
  </si>
  <si>
    <t xml:space="preserve">   - remontowych - współfinansowanie krajowe</t>
  </si>
  <si>
    <t xml:space="preserve">budżet środków krajowych
(BŚK) </t>
  </si>
  <si>
    <t xml:space="preserve">budżet środków 
europejskich
(BŚE) </t>
  </si>
  <si>
    <t>w tym na programy z udziałem UE:</t>
  </si>
  <si>
    <t xml:space="preserve">      Program Operacyjny Inteligentny Rozwój 2014-2020</t>
  </si>
  <si>
    <t>13.</t>
  </si>
  <si>
    <t>Program "Premia na Horyzoncie" - DIR</t>
  </si>
  <si>
    <t>Grupa wydatków bieżących jednostki</t>
  </si>
  <si>
    <r>
      <t>Grupa wydatków bieżących jednostki</t>
    </r>
    <r>
      <rPr>
        <b/>
        <sz val="12"/>
        <rFont val="Arial Narrow"/>
        <family val="2"/>
        <charset val="238"/>
      </rPr>
      <t xml:space="preserve"> (współfinansowanie)</t>
    </r>
    <r>
      <rPr>
        <sz val="12"/>
        <rFont val="Arial Narrow"/>
        <family val="2"/>
        <charset val="238"/>
      </rPr>
      <t>, z tego:</t>
    </r>
  </si>
  <si>
    <t>Składki na ubezpieczenia społeczne w ramach płatności budżetu środków europejskich</t>
  </si>
  <si>
    <t>Dotacja celowa z budżetu państwa na finansowanie lub dofinansowanie ustawowo określonych zadań bieżących realizowanych przez pozostałe jednostki sektora finansów publicznych</t>
  </si>
  <si>
    <t>Dotacja podmiotowa z budżetu dla państwowej instytucji kultury</t>
  </si>
  <si>
    <t>Muzea</t>
  </si>
  <si>
    <t>NAWA</t>
  </si>
  <si>
    <t xml:space="preserve">Program Operacyjny - Inteligentny Rozwój 2014-2020 </t>
  </si>
  <si>
    <t>G.</t>
  </si>
  <si>
    <t xml:space="preserve">Działalność dydaktyczna i badawcza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</si>
  <si>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Subwencja z budżetu na utrzymanie i rozwój potencjału dydaktycznego i badawczego dla jednostek niezaliczanych do sektora finansów publicznych</t>
  </si>
  <si>
    <t>utrzymanie aparatury naukowo-badawczej lub stanowiska badawczego w jednostkach niezaliczanych do sektora finansów publicznych</t>
  </si>
  <si>
    <t>zadania związane z zapewnieniem osobom niepełnosprawnym warunków do pełnego udziału w procesie przyjmowania na studia, do szkół doktorskich, kształceniu na studiach i w szkołach doktorskich lub prowadzeniu działalności naukowej</t>
  </si>
  <si>
    <t>Nagrody o charakterze szczególnym niezaliczone do wynagrodzeń</t>
  </si>
  <si>
    <t xml:space="preserve">Program wieloletni Uniwersytet Warszawski 2016-2025 </t>
  </si>
  <si>
    <t>budowlane</t>
  </si>
  <si>
    <t xml:space="preserve">rozbudowa infrastruktury informatycznej </t>
  </si>
  <si>
    <t>Finansowanie inwestycji związanych z kształceniem, w tym:</t>
  </si>
  <si>
    <t>Finansowanie inwestycji związanych z działalnością naukową, z tego:</t>
  </si>
  <si>
    <t xml:space="preserve">aparatura naukowo-badawcza </t>
  </si>
  <si>
    <t>Finansowanie inwestycji związanych z kształceniem</t>
  </si>
  <si>
    <t xml:space="preserve">utrzymanie specjalnej infrastruktury informatycznej w jednostkach niezaliczanych do sektora finansów publicznych w zakresie infrastruktury informatycznej nauki </t>
  </si>
  <si>
    <t>Pomoc materialna dla studentów i doktorantów</t>
  </si>
  <si>
    <t>Stypendia różne, z tego:</t>
  </si>
  <si>
    <t>Fundusz Kredytów Studenckich</t>
  </si>
  <si>
    <t>Współpraca z zagranicą</t>
  </si>
  <si>
    <t>Narodowa Agencja Wymiany Akademickiej</t>
  </si>
  <si>
    <t xml:space="preserve"> dział 730 - Szkolnictwo wyższe i nauka</t>
  </si>
  <si>
    <t>Część 28 - Szkolnictwo wyższe i nauka</t>
  </si>
  <si>
    <t>Program Operacyjny - Wiedza Edukacja Rozwój 2014-2020</t>
  </si>
  <si>
    <t>Dotacja celowa z budżetu dla pozostałych jednostek zaliczanych do sektora finansów publicznych</t>
  </si>
  <si>
    <t xml:space="preserve">DWM </t>
  </si>
  <si>
    <t xml:space="preserve">      - program Operacyjny - Wiedza Edukacja Rozwój 2014-2020</t>
  </si>
  <si>
    <t xml:space="preserve">     - program Operacyjny - Wiedza Edukacja Rozwój 2014-2020</t>
  </si>
  <si>
    <r>
      <t xml:space="preserve">Różne wydatki na rzecz osób fizycznych </t>
    </r>
    <r>
      <rPr>
        <b/>
        <sz val="12"/>
        <rFont val="Arial Narrow"/>
        <family val="2"/>
        <charset val="238"/>
      </rPr>
      <t>(współfinansowanie)</t>
    </r>
    <r>
      <rPr>
        <sz val="12"/>
        <rFont val="Arial Narrow"/>
        <family val="2"/>
        <charset val="238"/>
      </rPr>
      <t>, z tego:</t>
    </r>
  </si>
  <si>
    <r>
      <t xml:space="preserve">Składki na ubezpieczenia społeczne </t>
    </r>
    <r>
      <rPr>
        <b/>
        <sz val="12"/>
        <rFont val="Arial Narrow"/>
        <family val="2"/>
        <charset val="238"/>
      </rPr>
      <t>(współfinansowanie)</t>
    </r>
    <r>
      <rPr>
        <sz val="12"/>
        <rFont val="Arial Narrow"/>
        <family val="2"/>
        <charset val="238"/>
      </rPr>
      <t>, z tego:</t>
    </r>
  </si>
  <si>
    <r>
      <t xml:space="preserve">Wynagrodzenia bezosobowe  </t>
    </r>
    <r>
      <rPr>
        <b/>
        <sz val="12"/>
        <rFont val="Arial Narrow"/>
        <family val="2"/>
        <charset val="238"/>
      </rPr>
      <t>(współfinansowanie),</t>
    </r>
    <r>
      <rPr>
        <sz val="12"/>
        <rFont val="Arial Narrow"/>
        <family val="2"/>
        <charset val="238"/>
      </rPr>
      <t xml:space="preserve"> z tego:</t>
    </r>
  </si>
  <si>
    <t xml:space="preserve">Nagrody o charakterze szczególnym niezaliczone do wynagrodzeń </t>
  </si>
  <si>
    <t>H.</t>
  </si>
  <si>
    <t>Składki na ubezpieczenia zdrowotne oraz świadczenia dla osób nieobjętych obowiązkiem ubezpieczenia zdrowotnego</t>
  </si>
  <si>
    <t>Składki na ubezpieczenie zdrowotne</t>
  </si>
  <si>
    <t>dział 851 - Ochrona zdrowia</t>
  </si>
  <si>
    <t>Razem Działy: 730, 750, 752, 851, 921 (MNiSW)</t>
  </si>
  <si>
    <t>Grupa wydatków bieżących</t>
  </si>
  <si>
    <t>Wynagrodzenia osobowe pracowników</t>
  </si>
  <si>
    <t>Składki na ubezpieczenia społeczne</t>
  </si>
  <si>
    <t>Zakup usług remontowych</t>
  </si>
  <si>
    <t>Wydatki na zakupy inwestycyjne jednostek budżetowych</t>
  </si>
  <si>
    <t>BPKA</t>
  </si>
  <si>
    <t>Składki do organizacji międzynarodowych</t>
  </si>
  <si>
    <t>14.</t>
  </si>
  <si>
    <t xml:space="preserve"> Biuro Polskiej Komisji Akredytacyjnej</t>
  </si>
  <si>
    <t>g)</t>
  </si>
  <si>
    <t>h)</t>
  </si>
  <si>
    <t>15.</t>
  </si>
  <si>
    <t>utrzymanie aparatury naukowo-badawczej lub stanowiska badawczego w jednostkach zaliczanych do sektora finansów publicznych</t>
  </si>
  <si>
    <t xml:space="preserve">utrzymanie specjalnej infrastruktury informatycznej w jednostkach zaliczanych do sektora finansów publicznych w zakresie infrastruktury informatycznej nauki </t>
  </si>
  <si>
    <t>suma                                                                            (1+2+3+4)</t>
  </si>
  <si>
    <t>19.</t>
  </si>
  <si>
    <t>20.</t>
  </si>
  <si>
    <t>21.</t>
  </si>
  <si>
    <t>22.</t>
  </si>
  <si>
    <r>
      <t xml:space="preserve">        Program Operacyjny - </t>
    </r>
    <r>
      <rPr>
        <b/>
        <i/>
        <sz val="10"/>
        <rFont val="Arial Narrow"/>
        <family val="2"/>
        <charset val="238"/>
      </rPr>
      <t>Wiedza Edukacja Rozwój 2014-2020</t>
    </r>
    <r>
      <rPr>
        <i/>
        <sz val="10"/>
        <rFont val="Arial Narrow"/>
        <family val="2"/>
        <charset val="238"/>
      </rPr>
      <t xml:space="preserve"> </t>
    </r>
  </si>
  <si>
    <t xml:space="preserve">        Program Operacyjny - Wiedza Edukacja Rozwój 2014-2020 </t>
  </si>
  <si>
    <t xml:space="preserve">        Program Operacyjny - Polska Cyfrowa 2014-2020 (w zakresie nauki)</t>
  </si>
  <si>
    <t xml:space="preserve">        Program Operacyjny - Polska Cyfrowa 2014-2020 (w zakresie szkolnictwa wyższego)</t>
  </si>
  <si>
    <t>2.1</t>
  </si>
  <si>
    <t xml:space="preserve">finansowanie zadań wynikających z indywidualnych potrzeb Kierownictwa - nagrody konkursowe </t>
  </si>
  <si>
    <t>Działalność w zakresie umiędzynarodowienia nauki i szkolnictwa wyższego</t>
  </si>
  <si>
    <t>suma                                                                               (1.1+1.2)</t>
  </si>
  <si>
    <t>Działalność Narodowego Centrum Badań i Rozwoju</t>
  </si>
  <si>
    <t>Działalność Narodowego Centrum Nauki</t>
  </si>
  <si>
    <t>Dotacja podmiotowa z budżetu dla jednostek systemu szkolnictwa wyższego i nauki, niezaliczanych do sektora finansów publicznych, z tego:</t>
  </si>
  <si>
    <t>Dotacja podmiotowa z budżetu dla jednostek systemu szkolnictwa wyższego i nauki, zaliczanych do sektora finansów publicznych, z tego:</t>
  </si>
  <si>
    <t>Dotacja podmiotowa z budżetu dla jednostek systemu szkolnictwa wyższego i nauki, niezaliczanych do sektora finansów publicznych</t>
  </si>
  <si>
    <t>Dotacje celowe z budżetu dla Funduszu Kredytów Studenckich</t>
  </si>
  <si>
    <t>Dotacja podmiotowa z budżetu dla jednostek systemu szkolnictwa wyższego i nauki, zaliczanych do sektora finansów publicznych</t>
  </si>
  <si>
    <t>DN - finansowanie zadań wynikających z indywidualnych potrzeb Kierownictwa</t>
  </si>
  <si>
    <t>w zakresie pozostałej działalności</t>
  </si>
  <si>
    <t xml:space="preserve">finansowanie zadań podmiotów działających na rzecz nauki , PAU, uczelni i jednostek naukowych, bibliotek naukowych  (bez MNiSW) </t>
  </si>
  <si>
    <t>23.</t>
  </si>
  <si>
    <t>24.</t>
  </si>
  <si>
    <t>25.</t>
  </si>
  <si>
    <t>Dotacja podmiotowa z budżetu dla jednostek niezaliczanych do sektora finansów publicznych, z tego:</t>
  </si>
  <si>
    <t>Parlament Studentów Rzeczypospolitej Polskiej</t>
  </si>
  <si>
    <t>Krajowa Reprezentacja Doktorantów</t>
  </si>
  <si>
    <t>Dotacja celowa z budżetu na finansowanie lub dofinansowanie zadań zleconych do realizacji pozostałym jednostkom niezaliczanym do sektora finansów publicznych z tego:</t>
  </si>
  <si>
    <t>Ośrodek Przetwarzania Informacji - Państwowy Instytut Badawczy</t>
  </si>
  <si>
    <t>Dotacja celowa z budżetu na finansowanie lub dofinansowanie zadań zleconych do realizacji  fundacjom</t>
  </si>
  <si>
    <t>Dotacja celowa z budżetu na finansowanie lub dofinansowanie zadań zleconych do realizacji  stowarzyszeniom</t>
  </si>
  <si>
    <t>Finansowanie stypendiów Ministra za wybitne osiągnięcia dla studentów, doktorantów i młodych naukowców</t>
  </si>
  <si>
    <t>Finansowanie nagród Ministra za znaczące osiągnięcia w zakresie działalności naukowej, dydaktycznej, wdrożeniowej lub organizacyjnej albo za całokształt dorobku</t>
  </si>
  <si>
    <t>Nagrody o charakterze szczególnym (w tym nagrody okolicznościowe we współpracy z UP RP)</t>
  </si>
  <si>
    <t>i)</t>
  </si>
  <si>
    <t>finansowanie zadań wynikających z indywidualnych potrzeb Kierownictwa</t>
  </si>
  <si>
    <t>Program Operacyjny - Wiedza Edukacja Rozwój 2014-2020 - Pomoc Techniczna</t>
  </si>
  <si>
    <r>
      <t xml:space="preserve">        Program Operacyjny - </t>
    </r>
    <r>
      <rPr>
        <b/>
        <i/>
        <sz val="10"/>
        <rFont val="Arial Narrow"/>
        <family val="2"/>
        <charset val="238"/>
      </rPr>
      <t>Polska Cyfrowa 2014-2020</t>
    </r>
  </si>
  <si>
    <t>zobowiązania wynikające z podpisanych decyzji i umów (WBN + restrukturyzacja)</t>
  </si>
  <si>
    <t>Programy i przedsięwzięcia Ministra właściwego do spraw szkolnictwa wyższego i nauki</t>
  </si>
  <si>
    <t>Działalność podmiotów funkcjonujących w obszarze nauki i szkolnictwa wyższego</t>
  </si>
  <si>
    <t>suma (A+B+C+D+E+F+G)</t>
  </si>
  <si>
    <t>I.</t>
  </si>
  <si>
    <t>1.4</t>
  </si>
  <si>
    <t>Finansowanie zadań projakościowych</t>
  </si>
  <si>
    <r>
      <t xml:space="preserve">suma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(1.1+1.2+1.3+1.4)</t>
    </r>
  </si>
  <si>
    <r>
      <t xml:space="preserve">suma                                                                                       </t>
    </r>
    <r>
      <rPr>
        <sz val="11"/>
        <rFont val="Times New Roman"/>
        <family val="1"/>
        <charset val="238"/>
      </rPr>
      <t xml:space="preserve"> (2.1+2.2+2.3+2.4)</t>
    </r>
  </si>
  <si>
    <t>2.4</t>
  </si>
  <si>
    <t>programy i przedsięwzięcia ustanawiane przez ministra, z tego:</t>
  </si>
  <si>
    <t>9.1</t>
  </si>
  <si>
    <t>9.2</t>
  </si>
  <si>
    <t>9.2.1</t>
  </si>
  <si>
    <t>9.2.2</t>
  </si>
  <si>
    <t>9.2.3</t>
  </si>
  <si>
    <t>10.1</t>
  </si>
  <si>
    <t>10.2</t>
  </si>
  <si>
    <t>10.2.1</t>
  </si>
  <si>
    <t>10.2.2</t>
  </si>
  <si>
    <t>10.2.3</t>
  </si>
  <si>
    <r>
      <t xml:space="preserve">suma                                                                                       </t>
    </r>
    <r>
      <rPr>
        <b/>
        <sz val="11"/>
        <rFont val="Times New Roman"/>
        <family val="1"/>
        <charset val="238"/>
      </rPr>
      <t xml:space="preserve"> (10.1+10.2)</t>
    </r>
  </si>
  <si>
    <r>
      <t xml:space="preserve">suma                                                                                       </t>
    </r>
    <r>
      <rPr>
        <b/>
        <sz val="11"/>
        <rFont val="Times New Roman"/>
        <family val="1"/>
        <charset val="238"/>
      </rPr>
      <t xml:space="preserve"> (9.1+9.2)</t>
    </r>
  </si>
  <si>
    <r>
      <t>projekty realizowane w ramach programów międzynarodowych współfinansowane z zagranicznych środków finansowych niepodlegających zwrotowi, działania wspomagające uczestnictwo w programach UE i działania związane z wykorzystaniem strategicznej infrastruktury badawczej zlokalizowanej za granicą oraz wkład krajowy na rzecz udziału we wspólnym międzynarodowym programie lub przedsięwzięciu</t>
    </r>
    <r>
      <rPr>
        <sz val="12"/>
        <rFont val="Arial Narrow"/>
        <family val="2"/>
        <charset val="238"/>
      </rPr>
      <t xml:space="preserve">, z tego:                                   </t>
    </r>
  </si>
  <si>
    <t>składki do organizacji międzynarodowych, z tego:</t>
  </si>
  <si>
    <t xml:space="preserve">Subwencja z budżetu na utrzymanie i rozwój potencjału dydaktycznego i badawczego dla jednostek zaliczanych do sektora finansów publicznych </t>
  </si>
  <si>
    <t>Grupa wydatków bieżących jednostki - współfinansowanie programów realizowanych ze środków 
bezzwrotnych pochodzących z Unii Europejskiej</t>
  </si>
  <si>
    <t xml:space="preserve">dotacja podmiotowa z budżetu dla pozostałych jednostek sektora finansów publicznych </t>
  </si>
  <si>
    <t xml:space="preserve">dotacje celowe z budżetu na finansowanie lub dofinansowanie kosztów realizacji inwestycji 
i zakupów inwestycyjnych innych jednostek sektora finansów publicznych </t>
  </si>
  <si>
    <t>suma                                                                            (1+2)</t>
  </si>
  <si>
    <t>dz.921</t>
  </si>
  <si>
    <t>dz.752</t>
  </si>
  <si>
    <t>dz.750</t>
  </si>
  <si>
    <t xml:space="preserve">cz.28 łącznie
(załączniki nr 2 i 4) </t>
  </si>
  <si>
    <t>dz.730</t>
  </si>
  <si>
    <t>Ostateczne wykonanie
(łącznie załączniki nr 2 i 4)</t>
  </si>
  <si>
    <t>razem</t>
  </si>
  <si>
    <t>(w tym wydatki majątkowe 261.557.374,17 zł)</t>
  </si>
  <si>
    <t>- wykonanie wydatków budżetu 
  środków europejskich
  (zgodnie z załącznikiem nr 4
   do ustawy budżetowej)</t>
  </si>
  <si>
    <t>Wykonanie wydatków 
budżetu państwa
cz.28 łącznie
(zgodnie z załącznikiem nr 2 do ustawy budżetowej)</t>
  </si>
  <si>
    <t>(w tym wydatki majątkowe 2.108.335,96 zł)</t>
  </si>
  <si>
    <t>- współfinansowanie 
  projektów z udziałem 
  środków UE</t>
  </si>
  <si>
    <t>- majątkowe</t>
  </si>
  <si>
    <t>- bieżące</t>
  </si>
  <si>
    <t>- świadcz. na rzecz    
   osób fizycznych</t>
  </si>
  <si>
    <t>- dotacje i subwencje</t>
  </si>
  <si>
    <t>Wykonanie wydatków</t>
  </si>
  <si>
    <t>Plan po zmianach
(łącznie załączniki nr 2 i 4)</t>
  </si>
  <si>
    <t>- wydatki budżetu 
  środków europejskich
  (zgodnie z załącznikiem nr 4
   do ustawy budżetowej)</t>
  </si>
  <si>
    <t>Plan po zmianach
wydatków budżetu państwa
(załącznik nr 2)</t>
  </si>
  <si>
    <t xml:space="preserve">Plan po zmianach </t>
  </si>
  <si>
    <t>środki pochodzące z rezerwy ogólnej budżetu państwa (poz. 81), przeznaczone są na działalność Centrum Nauki Kopernik - na stworzenie specjalnej mobilnej wystawy popularyzującej naukę "Naukobus".</t>
  </si>
  <si>
    <t xml:space="preserve">dec.Nr MF/FS5.4143.3.103.2017.MF.1530                                            
z 12.06.2017 r. 
(dotacje i subwencje 500.000 zł)
(wydatki majątkowe 2.000.000 zł)                                                     </t>
  </si>
  <si>
    <t>Zmiany w dziale 921:</t>
  </si>
  <si>
    <t>Zmiany w dziale 750:</t>
  </si>
  <si>
    <t>Zmiany w dziale 730:</t>
  </si>
  <si>
    <t>Ustawa budżetowa
(łącznie załączniki nr 2 i 4)</t>
  </si>
  <si>
    <t>Wydatki budzetu państwa
cz.28 łącznie
(zgodnie z załącznikiem nr 2 
do ustawy budżetowej)</t>
  </si>
  <si>
    <t>Ustawa budżetowa
(załącznik nr 2)</t>
  </si>
  <si>
    <t xml:space="preserve">wg działów, grup wydatków oraz decyzji Ministra Finansów </t>
  </si>
  <si>
    <t>dz.851</t>
  </si>
  <si>
    <t>(w tym wydatki majątkowe 4.000 zł)</t>
  </si>
  <si>
    <t>(w tym wydatki majątkowe 46.000 zł)</t>
  </si>
  <si>
    <t xml:space="preserve">dec.Nr MF/FS5.4143.3.3.2019.MF.364                                        
z 28.02.2019 r.
(dotacje i subwencje)                                                     </t>
  </si>
  <si>
    <t xml:space="preserve">środki pochodzące z rezerwy celowej (poz. 71) przeznaczone zostaną dla uczelni publicznych oraz uczelni niepublicznych prowadzonych przez kościoły i związki wyznaniowe finansowanych na zasadach uczelni publicznych, nadzorowanych przez Ministra Nauki i Szkolnictwa Wyższego, na podwyższenie wynagrodzeń pracowników uczelni. </t>
  </si>
  <si>
    <t xml:space="preserve">dec.Nr MF/FS5.4143.3.59.2019.MF.1388                                    
z 09.05.2019 r.
(wydatki bieżące)                                                     </t>
  </si>
  <si>
    <t>K.</t>
  </si>
  <si>
    <t>Pomoc zagraniczna</t>
  </si>
  <si>
    <t>środki pochodzące z rezerwy celowej (poz. 73) przeznaczone zostaną na zwiekszenie w 2019 r. planu wynagrodzeń w:
- Ministerstwie Nauki i Szkolnictwa Wyższego - od dnia 1 czerwca 2019 r. w związku z wykonywaniem przez pracowników nowych zadań wynikających z wdrażania reformy nauki i szkolnictwa wyższego, a dotyczących głównie zmian zasad finansowania podmiotów działajacych w tym obszarze.</t>
  </si>
  <si>
    <t>Centrum Łukasiewicz</t>
  </si>
  <si>
    <t>Działalność Sieci Badawczej Łukasiewicz</t>
  </si>
  <si>
    <t>DIR/CŁ</t>
  </si>
  <si>
    <t>Wzrost mocy obliczeniowej OPI PIB wraz z poprawą dostępu użytkowników do systemów teleinformatycznych prowadzonych dla MNiSW</t>
  </si>
  <si>
    <t xml:space="preserve">Wydatki na zakupy inwestycyjne jednostek budżetowych finansowanych z udziałem środków europejskich </t>
  </si>
  <si>
    <r>
      <t>Wydatki na zakupy inwestycyjne jednostek budżetowych
(</t>
    </r>
    <r>
      <rPr>
        <b/>
        <sz val="12"/>
        <rFont val="Arial Narrow"/>
        <family val="2"/>
        <charset val="238"/>
      </rPr>
      <t>współfinansowanie</t>
    </r>
    <r>
      <rPr>
        <sz val="12"/>
        <rFont val="Arial Narrow"/>
        <family val="2"/>
        <charset val="238"/>
      </rPr>
      <t xml:space="preserve"> inwestycji ze środków funduszy strukturalnych)</t>
    </r>
  </si>
  <si>
    <t xml:space="preserve">Program Operacyjny - Pomoc Techniczna 2014 - 2020 </t>
  </si>
  <si>
    <t xml:space="preserve">      - program Operacyjny - Polska Cyfrowa 2014-2020 </t>
  </si>
  <si>
    <r>
      <rPr>
        <b/>
        <sz val="16"/>
        <rFont val="Arial Narrow"/>
        <family val="2"/>
        <charset val="238"/>
      </rPr>
      <t>Łącznie</t>
    </r>
    <r>
      <rPr>
        <sz val="16"/>
        <rFont val="Arial Narrow"/>
        <family val="2"/>
        <charset val="238"/>
      </rPr>
      <t xml:space="preserve">
(kol. 6 + kol. 7)</t>
    </r>
  </si>
  <si>
    <r>
      <t xml:space="preserve">suma                                                                           </t>
    </r>
    <r>
      <rPr>
        <b/>
        <sz val="11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   (1+2+3+4+5+6+7+8+9+10+11)</t>
    </r>
  </si>
  <si>
    <t>suma                                                                            (1+2+3+4+5)</t>
  </si>
  <si>
    <t>9.1.</t>
  </si>
  <si>
    <t>9.2.</t>
  </si>
  <si>
    <t>suma                                                                               (1+2+3+4)</t>
  </si>
  <si>
    <t>(uwzględnia przesunięcia dokonane decyzjami MNiSzW  Nr            )</t>
  </si>
  <si>
    <t>ZATWIERDZAM</t>
  </si>
  <si>
    <t xml:space="preserve"> Biuro Rady Doskonałości Naukowej</t>
  </si>
  <si>
    <t>BRDN</t>
  </si>
  <si>
    <r>
      <t xml:space="preserve">Subwencja z budżetu na utrzymanie i rozwój potencjału dydaktycznego i badawczego 
dla jednostek niezaliczanych do sektora finansów publicznych
</t>
    </r>
    <r>
      <rPr>
        <sz val="12"/>
        <rFont val="Arial Narrow"/>
        <family val="2"/>
        <charset val="238"/>
      </rPr>
      <t>(uczelnie niepubliczne/wyznaniowe + instytuty badawcze)</t>
    </r>
  </si>
  <si>
    <t>4.1.</t>
  </si>
  <si>
    <t>4.2.</t>
  </si>
  <si>
    <t>Subwencja dla jednostek sektora finansów publicznych (uczelnie publiczne + instytutu PAN)</t>
  </si>
  <si>
    <t>Subwencja (Dydaktyczna Inicjatywa Doskonałości)</t>
  </si>
  <si>
    <t>Subwencja z budżetu na utrzymanie i rozwój potencjału dydaktycznego i badawczego dla jednostek zaliczanych do sektora finansów publicznych, z tego:</t>
  </si>
  <si>
    <t>Program Operacyjny - Pomoc Techniczna 2014 - 2020</t>
  </si>
  <si>
    <t>IDUB (Inicjatywa Doskonałości - Uczelnia Badawcza)</t>
  </si>
  <si>
    <t>inwestycje budowlane związane z kształceniem</t>
  </si>
  <si>
    <t>dotacje celowe w ramach programów finansowanych z udziałem środków europejskich 
- współfinansowanie krajowe, z tego:</t>
  </si>
  <si>
    <t>11.1.</t>
  </si>
  <si>
    <t>RPO</t>
  </si>
  <si>
    <t>11.2.</t>
  </si>
  <si>
    <t>NKN Forum</t>
  </si>
  <si>
    <t>2.1.</t>
  </si>
  <si>
    <t>Dotacje celowe z budżetu na finansowanie lub dofinansowanie prac remontowych i konserwatorskich obiektów zabytkowych, przekazane jednostkom zaliczanym do sektora finansów publicznych</t>
  </si>
  <si>
    <t>Dotacja celowa na finansowanie lub dofinansowanie ustawowo określonych zadań bieżących realizowanych przez jednostki niezaliczane do sektora finansów publicznych</t>
  </si>
  <si>
    <t xml:space="preserve">Dotacja celowa z budżetu dla pozost. jedn. zaliczanych do sektora finansów publicznych </t>
  </si>
  <si>
    <t xml:space="preserve">Dotacje celowe z budżetu na finansowanie lub dofinansowanie kosztów realizacji inwestycji 
i zakupów inwestycyjnych innych jednostek sektora finansów publicznych </t>
  </si>
  <si>
    <t>Składki na Fundusz Pracy oraz Fundusz Solidarnościowy</t>
  </si>
  <si>
    <t>Składki na Fundusz Pracy oraz Fundusz Solidarnościowy w ramach płatności budżetu środków europejskich</t>
  </si>
  <si>
    <r>
      <t xml:space="preserve">Składki na Fundusz Pracy oraz Fundusz Solidarnościowy </t>
    </r>
    <r>
      <rPr>
        <b/>
        <sz val="12"/>
        <rFont val="Arial Narrow"/>
        <family val="2"/>
        <charset val="238"/>
      </rPr>
      <t>(współfinansowanie),</t>
    </r>
    <r>
      <rPr>
        <sz val="12"/>
        <rFont val="Arial Narrow"/>
        <family val="2"/>
        <charset val="238"/>
      </rPr>
      <t xml:space="preserve"> z tego:</t>
    </r>
  </si>
  <si>
    <t xml:space="preserve">    - Fundusz Pracy oraz Fundusz Solidarnościowy</t>
  </si>
  <si>
    <t xml:space="preserve">    - Fundusz Pracy oraz Fundusz Solidarnościowy
    - finansowanie w ramach budżetu środków europejskich</t>
  </si>
  <si>
    <t xml:space="preserve">    - Fundusz Pracy oraz Fundusz Solidarnościowy
    - współfinansowanie krajowe</t>
  </si>
  <si>
    <t>Wpłaty na PPK finansowane przez podmiot zatrudniający</t>
  </si>
  <si>
    <t>Wpłaty na PPK finansowane przez podmiot zatrudniający - finansowanie w ramach budżetu środków europejskich</t>
  </si>
  <si>
    <t>Wpłaty na PPK finansowane przez podmiot zatrudniający - współfinansowanie krajowe</t>
  </si>
  <si>
    <t>Program Operacyjny Infrastruktura i Środowisko 2014-2020</t>
  </si>
  <si>
    <r>
      <rPr>
        <b/>
        <sz val="16"/>
        <rFont val="Arial Narrow"/>
        <family val="2"/>
        <charset val="238"/>
      </rPr>
      <t>Łącznie</t>
    </r>
    <r>
      <rPr>
        <sz val="16"/>
        <rFont val="Arial Narrow"/>
        <family val="2"/>
        <charset val="238"/>
      </rPr>
      <t xml:space="preserve">
(kol. 5 + kol. 6)</t>
    </r>
  </si>
  <si>
    <t xml:space="preserve">Plan finansowy na rok 2021
Część 28 - Szkolnictwo wyższe i nauka
w podziale na departamenty MNiSW
na podstawie ustawy budżetowej na rok 2021 z dnia 20 stycznia 2021 r.
(Dz. U. z dnia 29 stycznia 2021 r. poz. 190) </t>
  </si>
  <si>
    <t>Plan finansowy na rok 2021</t>
  </si>
  <si>
    <t xml:space="preserve">Budżet w 2021 r. </t>
  </si>
  <si>
    <t>Ustawa budżetowa na rok 2021</t>
  </si>
  <si>
    <t xml:space="preserve">Plan finansowy na rok 2021
Część 28 - Szkolnictwo wyższe i nauka
dział 750 - Administracja publiczna i 752 - Obrona Narodowa
na podstawie ustawy budżetowej na rok 2021 z dnia 20 stycznia 2021 r.
(Dz. U. z dnia 29 stycznia 2021 r. poz. 190) </t>
  </si>
  <si>
    <t>DPI (byłe BPM)</t>
  </si>
  <si>
    <t>DPI (byłe DBF)</t>
  </si>
  <si>
    <t>DPI (byłe DBF)/DIR</t>
  </si>
  <si>
    <t>DIP (byłe BPM)</t>
  </si>
  <si>
    <t>2.2.</t>
  </si>
  <si>
    <t xml:space="preserve">DFS (byłe DIR) </t>
  </si>
  <si>
    <t>DKA (byłe BKA)</t>
  </si>
  <si>
    <t>DPSW (byłe DLP)</t>
  </si>
  <si>
    <t>BM / DIP</t>
  </si>
  <si>
    <t>DIP (byłe BPM) - finansowanie zadań wynikających z indywidualnych potrzeb Kierownictwa</t>
  </si>
  <si>
    <t>DBF/DIR</t>
  </si>
  <si>
    <t>(w tym wydatki majątkowe 4.407.000 zł)</t>
  </si>
  <si>
    <t>(w tym wydatki majątkowe 432.169.000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</si>
</sst>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_)"/>
  </numFmts>
  <fonts count="78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b/>
      <sz val="14"/>
      <name val="Times New Roman"/>
      <family val="1"/>
    </font>
    <font>
      <sz val="12"/>
      <name val="Times New Roman"/>
      <family val="1"/>
      <charset val="238"/>
    </font>
    <font>
      <sz val="14"/>
      <name val="Arial Narrow"/>
      <family val="2"/>
      <charset val="238"/>
    </font>
    <font>
      <sz val="12"/>
      <name val="Arial Narrow"/>
      <family val="2"/>
      <charset val="238"/>
    </font>
    <font>
      <i/>
      <sz val="10"/>
      <name val="Arial Narrow"/>
      <family val="2"/>
      <charset val="238"/>
    </font>
    <font>
      <b/>
      <sz val="13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Times New Roman"/>
      <family val="1"/>
      <charset val="238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sz val="13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CE"/>
      <charset val="238"/>
    </font>
    <font>
      <b/>
      <sz val="11"/>
      <name val="Arial Narrow"/>
      <family val="2"/>
      <charset val="238"/>
    </font>
    <font>
      <sz val="10"/>
      <name val="Times New Roman"/>
      <family val="1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name val="Times New Roman CE"/>
      <family val="1"/>
      <charset val="238"/>
    </font>
    <font>
      <sz val="12"/>
      <name val="Arial Narrow"/>
      <family val="2"/>
    </font>
    <font>
      <i/>
      <sz val="12"/>
      <name val="Arial Narrow"/>
      <family val="2"/>
      <charset val="238"/>
    </font>
    <font>
      <b/>
      <sz val="12"/>
      <name val="Times New Roman CE"/>
      <charset val="238"/>
    </font>
    <font>
      <i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8"/>
      <name val="Arial Narrow"/>
      <family val="2"/>
      <charset val="238"/>
    </font>
    <font>
      <sz val="14"/>
      <name val="Times New Roman CE"/>
      <family val="1"/>
      <charset val="238"/>
    </font>
    <font>
      <b/>
      <sz val="16"/>
      <name val="Times New Roman"/>
      <family val="1"/>
    </font>
    <font>
      <b/>
      <sz val="16"/>
      <name val="Arial Narrow"/>
      <family val="2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sz val="16"/>
      <name val="Arial Narrow"/>
      <family val="2"/>
      <charset val="238"/>
    </font>
    <font>
      <b/>
      <sz val="14"/>
      <name val="Arial Narrow"/>
      <family val="2"/>
    </font>
    <font>
      <sz val="13"/>
      <name val="Arial Narrow"/>
      <family val="2"/>
    </font>
    <font>
      <sz val="8"/>
      <name val="Times New Roman CE"/>
      <family val="1"/>
      <charset val="238"/>
    </font>
    <font>
      <sz val="12"/>
      <name val="Times New Roman CE"/>
      <charset val="238"/>
    </font>
    <font>
      <b/>
      <i/>
      <sz val="10"/>
      <name val="Arial Narrow"/>
      <family val="2"/>
      <charset val="238"/>
    </font>
    <font>
      <b/>
      <sz val="20"/>
      <name val="Times New Roman CE"/>
      <charset val="238"/>
    </font>
    <font>
      <sz val="8"/>
      <name val="Arial Narrow"/>
      <family val="2"/>
      <charset val="238"/>
    </font>
    <font>
      <i/>
      <sz val="11"/>
      <name val="Times New Roman"/>
      <family val="1"/>
      <charset val="238"/>
    </font>
    <font>
      <i/>
      <sz val="12"/>
      <name val="Times New Roman CE"/>
      <charset val="238"/>
    </font>
    <font>
      <i/>
      <sz val="11"/>
      <name val="Times New Roman CE"/>
      <charset val="238"/>
    </font>
    <font>
      <i/>
      <sz val="10"/>
      <name val="Times New Roman CE"/>
      <charset val="238"/>
    </font>
    <font>
      <b/>
      <sz val="11"/>
      <name val="Times New Roman"/>
      <family val="1"/>
      <charset val="238"/>
    </font>
    <font>
      <sz val="13"/>
      <name val="Arial Narrow"/>
      <family val="2"/>
      <charset val="238"/>
    </font>
    <font>
      <b/>
      <sz val="18"/>
      <name val="Arial CE"/>
      <charset val="238"/>
    </font>
    <font>
      <b/>
      <sz val="12"/>
      <name val="Times New Roman CE"/>
      <family val="1"/>
      <charset val="238"/>
    </font>
    <font>
      <b/>
      <sz val="13"/>
      <name val="Times New Roman"/>
      <family val="1"/>
      <charset val="238"/>
    </font>
    <font>
      <b/>
      <sz val="20"/>
      <name val="Times New Roman"/>
      <family val="1"/>
    </font>
    <font>
      <sz val="14"/>
      <name val="Arial CE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3"/>
      <name val="Times New Roman"/>
      <family val="1"/>
      <charset val="238"/>
    </font>
    <font>
      <b/>
      <sz val="12"/>
      <name val="Arial CE"/>
      <family val="2"/>
      <charset val="238"/>
    </font>
    <font>
      <b/>
      <i/>
      <sz val="11"/>
      <name val="Arial Narrow"/>
      <family val="2"/>
    </font>
    <font>
      <b/>
      <sz val="11"/>
      <name val="Times New Roman CE"/>
      <family val="1"/>
      <charset val="238"/>
    </font>
    <font>
      <i/>
      <sz val="12"/>
      <name val="Arial Narrow"/>
      <family val="2"/>
    </font>
    <font>
      <sz val="12"/>
      <name val="Arial CE"/>
      <family val="2"/>
      <charset val="238"/>
    </font>
    <font>
      <b/>
      <sz val="14"/>
      <name val="Times New Roman CE"/>
      <family val="1"/>
      <charset val="238"/>
    </font>
    <font>
      <b/>
      <sz val="13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b/>
      <i/>
      <sz val="12"/>
      <name val="Times New Roman"/>
      <family val="1"/>
      <charset val="238"/>
    </font>
    <font>
      <sz val="12"/>
      <name val="Arial CE"/>
      <charset val="238"/>
    </font>
    <font>
      <sz val="14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798">
    <xf numFmtId="0" fontId="0" fillId="0" borderId="0" xfId="0"/>
    <xf numFmtId="0" fontId="2" fillId="0" borderId="0" xfId="3" applyFont="1"/>
    <xf numFmtId="0" fontId="2" fillId="0" borderId="0" xfId="3" applyFont="1" applyAlignment="1">
      <alignment vertical="center"/>
    </xf>
    <xf numFmtId="0" fontId="3" fillId="0" borderId="0" xfId="3" applyFont="1"/>
    <xf numFmtId="0" fontId="2" fillId="0" borderId="0" xfId="3" applyFont="1" applyFill="1"/>
    <xf numFmtId="0" fontId="2" fillId="0" borderId="0" xfId="0" applyFont="1"/>
    <xf numFmtId="0" fontId="7" fillId="0" borderId="0" xfId="3" applyFont="1" applyAlignment="1">
      <alignment horizontal="center" vertical="center" wrapText="1"/>
    </xf>
    <xf numFmtId="0" fontId="9" fillId="0" borderId="0" xfId="3" applyFont="1" applyAlignment="1">
      <alignment vertical="center"/>
    </xf>
    <xf numFmtId="0" fontId="11" fillId="0" borderId="1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5" xfId="0" applyBorder="1"/>
    <xf numFmtId="0" fontId="15" fillId="0" borderId="6" xfId="0" applyFont="1" applyBorder="1" applyAlignment="1">
      <alignment horizontal="center" vertical="center"/>
    </xf>
    <xf numFmtId="0" fontId="0" fillId="0" borderId="6" xfId="0" applyBorder="1"/>
    <xf numFmtId="0" fontId="6" fillId="0" borderId="3" xfId="0" applyFont="1" applyBorder="1" applyAlignment="1">
      <alignment horizontal="center" vertical="center" wrapText="1"/>
    </xf>
    <xf numFmtId="0" fontId="0" fillId="0" borderId="3" xfId="0" applyBorder="1"/>
    <xf numFmtId="0" fontId="10" fillId="0" borderId="4" xfId="0" applyFont="1" applyFill="1" applyBorder="1" applyAlignment="1">
      <alignment vertical="center" wrapText="1"/>
    </xf>
    <xf numFmtId="0" fontId="0" fillId="0" borderId="0" xfId="0" applyFill="1"/>
    <xf numFmtId="0" fontId="10" fillId="0" borderId="12" xfId="0" applyFont="1" applyBorder="1" applyAlignment="1">
      <alignment vertical="center" wrapText="1"/>
    </xf>
    <xf numFmtId="4" fontId="0" fillId="0" borderId="0" xfId="0" applyNumberFormat="1"/>
    <xf numFmtId="0" fontId="15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0" fillId="0" borderId="4" xfId="0" applyBorder="1"/>
    <xf numFmtId="0" fontId="0" fillId="0" borderId="11" xfId="0" applyBorder="1"/>
    <xf numFmtId="0" fontId="29" fillId="0" borderId="16" xfId="0" applyFont="1" applyFill="1" applyBorder="1" applyAlignment="1">
      <alignment vertical="center" wrapText="1"/>
    </xf>
    <xf numFmtId="0" fontId="0" fillId="0" borderId="0" xfId="0" applyFill="1" applyBorder="1"/>
    <xf numFmtId="0" fontId="10" fillId="0" borderId="5" xfId="0" applyFont="1" applyBorder="1" applyAlignment="1">
      <alignment horizontal="center" vertical="center"/>
    </xf>
    <xf numFmtId="0" fontId="10" fillId="0" borderId="16" xfId="2" applyFont="1" applyFill="1" applyBorder="1" applyAlignment="1">
      <alignment horizontal="left" vertical="center" wrapText="1"/>
    </xf>
    <xf numFmtId="0" fontId="23" fillId="0" borderId="8" xfId="0" applyFont="1" applyBorder="1" applyAlignment="1">
      <alignment horizontal="center" vertical="center"/>
    </xf>
    <xf numFmtId="0" fontId="14" fillId="0" borderId="4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0" fillId="2" borderId="32" xfId="0" applyFill="1" applyBorder="1"/>
    <xf numFmtId="0" fontId="0" fillId="2" borderId="33" xfId="0" applyFill="1" applyBorder="1"/>
    <xf numFmtId="0" fontId="4" fillId="2" borderId="33" xfId="0" applyFont="1" applyFill="1" applyBorder="1" applyAlignment="1">
      <alignment horizontal="center" vertical="center"/>
    </xf>
    <xf numFmtId="0" fontId="34" fillId="2" borderId="34" xfId="0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27" fillId="0" borderId="5" xfId="0" applyFont="1" applyFill="1" applyBorder="1" applyAlignment="1">
      <alignment vertical="center" wrapText="1"/>
    </xf>
    <xf numFmtId="0" fontId="27" fillId="0" borderId="21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28" fillId="0" borderId="0" xfId="0" applyFont="1"/>
    <xf numFmtId="0" fontId="0" fillId="0" borderId="0" xfId="0" applyAlignment="1">
      <alignment horizontal="left"/>
    </xf>
    <xf numFmtId="0" fontId="43" fillId="0" borderId="18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vertical="center"/>
    </xf>
    <xf numFmtId="0" fontId="42" fillId="0" borderId="5" xfId="0" applyFont="1" applyBorder="1" applyAlignment="1">
      <alignment vertical="center"/>
    </xf>
    <xf numFmtId="0" fontId="19" fillId="0" borderId="8" xfId="0" applyFont="1" applyBorder="1" applyAlignment="1">
      <alignment horizontal="center" vertical="center"/>
    </xf>
    <xf numFmtId="0" fontId="0" fillId="0" borderId="10" xfId="0" applyBorder="1"/>
    <xf numFmtId="0" fontId="19" fillId="0" borderId="5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4" fontId="41" fillId="0" borderId="0" xfId="0" applyNumberFormat="1" applyFont="1" applyFill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42" fillId="0" borderId="12" xfId="0" quotePrefix="1" applyFont="1" applyBorder="1" applyAlignment="1">
      <alignment vertical="center" wrapText="1"/>
    </xf>
    <xf numFmtId="0" fontId="19" fillId="0" borderId="17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7" fillId="2" borderId="34" xfId="0" applyFont="1" applyFill="1" applyBorder="1" applyAlignment="1">
      <alignment horizontal="right" vertical="center"/>
    </xf>
    <xf numFmtId="0" fontId="0" fillId="2" borderId="36" xfId="0" applyFill="1" applyBorder="1"/>
    <xf numFmtId="0" fontId="0" fillId="2" borderId="37" xfId="0" applyFill="1" applyBorder="1"/>
    <xf numFmtId="0" fontId="4" fillId="2" borderId="37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40" fillId="0" borderId="0" xfId="3" applyFont="1" applyAlignment="1">
      <alignment vertical="center"/>
    </xf>
    <xf numFmtId="4" fontId="25" fillId="2" borderId="5" xfId="0" applyNumberFormat="1" applyFont="1" applyFill="1" applyBorder="1" applyAlignment="1">
      <alignment vertical="center"/>
    </xf>
    <xf numFmtId="0" fontId="0" fillId="0" borderId="1" xfId="0" applyFill="1" applyBorder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36" fillId="0" borderId="0" xfId="3" applyNumberFormat="1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6" fillId="0" borderId="0" xfId="0" applyFont="1" applyFill="1" applyAlignment="1">
      <alignment horizontal="left" vertical="center"/>
    </xf>
    <xf numFmtId="0" fontId="25" fillId="0" borderId="2" xfId="3" applyFont="1" applyFill="1" applyBorder="1" applyAlignment="1">
      <alignment horizontal="center" vertical="center"/>
    </xf>
    <xf numFmtId="0" fontId="47" fillId="0" borderId="18" xfId="3" applyFont="1" applyFill="1" applyBorder="1" applyAlignment="1">
      <alignment horizontal="center" vertical="center" wrapText="1"/>
    </xf>
    <xf numFmtId="0" fontId="47" fillId="2" borderId="18" xfId="3" applyFont="1" applyFill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4" fontId="42" fillId="0" borderId="12" xfId="0" applyNumberFormat="1" applyFont="1" applyFill="1" applyBorder="1" applyAlignment="1">
      <alignment vertical="center"/>
    </xf>
    <xf numFmtId="4" fontId="42" fillId="0" borderId="8" xfId="0" applyNumberFormat="1" applyFont="1" applyFill="1" applyBorder="1" applyAlignment="1">
      <alignment vertical="center"/>
    </xf>
    <xf numFmtId="4" fontId="20" fillId="0" borderId="17" xfId="0" applyNumberFormat="1" applyFont="1" applyFill="1" applyBorder="1" applyAlignment="1">
      <alignment vertical="center"/>
    </xf>
    <xf numFmtId="4" fontId="11" fillId="0" borderId="5" xfId="0" applyNumberFormat="1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vertical="center"/>
    </xf>
    <xf numFmtId="4" fontId="42" fillId="2" borderId="8" xfId="0" applyNumberFormat="1" applyFont="1" applyFill="1" applyBorder="1" applyAlignment="1">
      <alignment vertical="center"/>
    </xf>
    <xf numFmtId="4" fontId="39" fillId="2" borderId="25" xfId="0" applyNumberFormat="1" applyFont="1" applyFill="1" applyBorder="1" applyAlignment="1">
      <alignment horizontal="right" vertical="center"/>
    </xf>
    <xf numFmtId="4" fontId="42" fillId="0" borderId="5" xfId="0" applyNumberFormat="1" applyFont="1" applyFill="1" applyBorder="1" applyAlignment="1">
      <alignment vertical="center"/>
    </xf>
    <xf numFmtId="4" fontId="39" fillId="2" borderId="40" xfId="0" applyNumberFormat="1" applyFont="1" applyFill="1" applyBorder="1" applyAlignment="1">
      <alignment horizontal="right" vertical="center"/>
    </xf>
    <xf numFmtId="4" fontId="19" fillId="2" borderId="1" xfId="0" applyNumberFormat="1" applyFont="1" applyFill="1" applyBorder="1" applyAlignment="1">
      <alignment vertical="center"/>
    </xf>
    <xf numFmtId="0" fontId="15" fillId="0" borderId="41" xfId="0" applyFont="1" applyBorder="1" applyAlignment="1">
      <alignment horizontal="center" vertical="center"/>
    </xf>
    <xf numFmtId="4" fontId="20" fillId="0" borderId="5" xfId="0" applyNumberFormat="1" applyFont="1" applyFill="1" applyBorder="1" applyAlignment="1">
      <alignment vertical="center"/>
    </xf>
    <xf numFmtId="165" fontId="23" fillId="0" borderId="0" xfId="1" applyNumberFormat="1" applyFont="1" applyFill="1" applyBorder="1" applyAlignment="1">
      <alignment vertical="center"/>
    </xf>
    <xf numFmtId="4" fontId="42" fillId="2" borderId="12" xfId="0" applyNumberFormat="1" applyFont="1" applyFill="1" applyBorder="1" applyAlignment="1">
      <alignment vertical="center"/>
    </xf>
    <xf numFmtId="4" fontId="20" fillId="2" borderId="5" xfId="0" applyNumberFormat="1" applyFont="1" applyFill="1" applyBorder="1" applyAlignment="1">
      <alignment vertical="center"/>
    </xf>
    <xf numFmtId="4" fontId="20" fillId="2" borderId="17" xfId="0" applyNumberFormat="1" applyFont="1" applyFill="1" applyBorder="1" applyAlignment="1">
      <alignment vertical="center"/>
    </xf>
    <xf numFmtId="4" fontId="11" fillId="2" borderId="5" xfId="0" applyNumberFormat="1" applyFont="1" applyFill="1" applyBorder="1" applyAlignment="1">
      <alignment vertical="center"/>
    </xf>
    <xf numFmtId="4" fontId="42" fillId="2" borderId="5" xfId="0" applyNumberFormat="1" applyFont="1" applyFill="1" applyBorder="1" applyAlignment="1">
      <alignment vertical="center"/>
    </xf>
    <xf numFmtId="0" fontId="27" fillId="0" borderId="20" xfId="0" applyFont="1" applyFill="1" applyBorder="1" applyAlignment="1">
      <alignment horizontal="left" vertical="center" wrapText="1"/>
    </xf>
    <xf numFmtId="4" fontId="42" fillId="0" borderId="17" xfId="0" applyNumberFormat="1" applyFont="1" applyFill="1" applyBorder="1" applyAlignment="1">
      <alignment vertical="center"/>
    </xf>
    <xf numFmtId="0" fontId="42" fillId="0" borderId="14" xfId="0" quotePrefix="1" applyFont="1" applyBorder="1" applyAlignment="1">
      <alignment vertical="center" wrapText="1"/>
    </xf>
    <xf numFmtId="0" fontId="42" fillId="0" borderId="14" xfId="0" quotePrefix="1" applyFont="1" applyBorder="1" applyAlignment="1">
      <alignment vertical="center"/>
    </xf>
    <xf numFmtId="4" fontId="11" fillId="2" borderId="5" xfId="0" applyNumberFormat="1" applyFont="1" applyFill="1" applyBorder="1" applyAlignment="1">
      <alignment horizontal="right" vertical="center"/>
    </xf>
    <xf numFmtId="4" fontId="11" fillId="2" borderId="5" xfId="0" quotePrefix="1" applyNumberFormat="1" applyFont="1" applyFill="1" applyBorder="1" applyAlignment="1">
      <alignment horizontal="right" vertical="center"/>
    </xf>
    <xf numFmtId="0" fontId="0" fillId="0" borderId="0" xfId="0" applyBorder="1"/>
    <xf numFmtId="165" fontId="11" fillId="0" borderId="0" xfId="1" applyNumberFormat="1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7" fillId="0" borderId="21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43" fillId="0" borderId="45" xfId="0" applyFont="1" applyBorder="1" applyAlignment="1">
      <alignment horizontal="center" vertical="center"/>
    </xf>
    <xf numFmtId="0" fontId="19" fillId="0" borderId="46" xfId="0" applyFont="1" applyBorder="1" applyAlignment="1">
      <alignment vertical="center" wrapText="1"/>
    </xf>
    <xf numFmtId="0" fontId="42" fillId="0" borderId="11" xfId="0" applyFont="1" applyBorder="1" applyAlignment="1">
      <alignment vertical="center"/>
    </xf>
    <xf numFmtId="0" fontId="42" fillId="0" borderId="10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0" xfId="0" quotePrefix="1" applyFont="1" applyBorder="1" applyAlignment="1">
      <alignment vertical="center"/>
    </xf>
    <xf numFmtId="0" fontId="42" fillId="0" borderId="10" xfId="0" quotePrefix="1" applyFont="1" applyBorder="1" applyAlignment="1">
      <alignment vertical="center" wrapText="1"/>
    </xf>
    <xf numFmtId="0" fontId="42" fillId="0" borderId="14" xfId="0" applyFont="1" applyBorder="1" applyAlignment="1">
      <alignment vertical="center"/>
    </xf>
    <xf numFmtId="0" fontId="42" fillId="0" borderId="10" xfId="0" applyFont="1" applyBorder="1" applyAlignment="1">
      <alignment vertical="center" wrapText="1"/>
    </xf>
    <xf numFmtId="0" fontId="42" fillId="0" borderId="14" xfId="0" applyFont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/>
    </xf>
    <xf numFmtId="4" fontId="53" fillId="0" borderId="5" xfId="0" applyNumberFormat="1" applyFont="1" applyFill="1" applyBorder="1" applyAlignment="1">
      <alignment vertical="center"/>
    </xf>
    <xf numFmtId="4" fontId="53" fillId="0" borderId="8" xfId="0" applyNumberFormat="1" applyFont="1" applyFill="1" applyBorder="1" applyAlignment="1">
      <alignment vertical="center"/>
    </xf>
    <xf numFmtId="4" fontId="53" fillId="0" borderId="12" xfId="0" applyNumberFormat="1" applyFont="1" applyFill="1" applyBorder="1" applyAlignment="1">
      <alignment vertical="center"/>
    </xf>
    <xf numFmtId="4" fontId="25" fillId="0" borderId="5" xfId="0" applyNumberFormat="1" applyFont="1" applyFill="1" applyBorder="1" applyAlignment="1">
      <alignment vertical="center"/>
    </xf>
    <xf numFmtId="4" fontId="25" fillId="0" borderId="17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27" fillId="0" borderId="5" xfId="0" quotePrefix="1" applyFont="1" applyFill="1" applyBorder="1" applyAlignment="1">
      <alignment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42" fillId="0" borderId="9" xfId="0" applyFont="1" applyBorder="1" applyAlignment="1">
      <alignment vertical="center" wrapText="1"/>
    </xf>
    <xf numFmtId="0" fontId="12" fillId="2" borderId="31" xfId="0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right" vertical="center"/>
    </xf>
    <xf numFmtId="4" fontId="11" fillId="0" borderId="5" xfId="0" quotePrefix="1" applyNumberFormat="1" applyFont="1" applyFill="1" applyBorder="1" applyAlignment="1">
      <alignment horizontal="right" vertical="center"/>
    </xf>
    <xf numFmtId="3" fontId="42" fillId="0" borderId="12" xfId="0" applyNumberFormat="1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 wrapText="1"/>
    </xf>
    <xf numFmtId="0" fontId="42" fillId="0" borderId="11" xfId="0" quotePrefix="1" applyFont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30" fillId="0" borderId="5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left" vertical="center" wrapText="1"/>
    </xf>
    <xf numFmtId="0" fontId="30" fillId="0" borderId="22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2" fontId="40" fillId="2" borderId="4" xfId="3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vertical="center"/>
    </xf>
    <xf numFmtId="0" fontId="54" fillId="0" borderId="0" xfId="0" applyFont="1" applyAlignment="1">
      <alignment horizontal="right" vertical="center"/>
    </xf>
    <xf numFmtId="4" fontId="41" fillId="2" borderId="11" xfId="0" applyNumberFormat="1" applyFont="1" applyFill="1" applyBorder="1" applyAlignment="1">
      <alignment horizontal="center" vertical="center"/>
    </xf>
    <xf numFmtId="4" fontId="41" fillId="2" borderId="0" xfId="0" applyNumberFormat="1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right" vertical="center"/>
    </xf>
    <xf numFmtId="0" fontId="30" fillId="2" borderId="22" xfId="0" applyFont="1" applyFill="1" applyBorder="1" applyAlignment="1">
      <alignment horizontal="right" vertical="center"/>
    </xf>
    <xf numFmtId="4" fontId="41" fillId="2" borderId="50" xfId="0" applyNumberFormat="1" applyFont="1" applyFill="1" applyBorder="1" applyAlignment="1">
      <alignment horizontal="center" vertical="center"/>
    </xf>
    <xf numFmtId="4" fontId="41" fillId="2" borderId="44" xfId="0" applyNumberFormat="1" applyFont="1" applyFill="1" applyBorder="1" applyAlignment="1">
      <alignment horizontal="center" vertical="center"/>
    </xf>
    <xf numFmtId="4" fontId="55" fillId="2" borderId="29" xfId="0" applyNumberFormat="1" applyFont="1" applyFill="1" applyBorder="1" applyAlignment="1">
      <alignment horizontal="right" vertical="center"/>
    </xf>
    <xf numFmtId="4" fontId="41" fillId="2" borderId="52" xfId="0" applyNumberFormat="1" applyFont="1" applyFill="1" applyBorder="1" applyAlignment="1">
      <alignment horizontal="center" vertical="center"/>
    </xf>
    <xf numFmtId="4" fontId="41" fillId="2" borderId="43" xfId="0" applyNumberFormat="1" applyFont="1" applyFill="1" applyBorder="1" applyAlignment="1">
      <alignment horizontal="center" vertical="center"/>
    </xf>
    <xf numFmtId="4" fontId="49" fillId="2" borderId="5" xfId="0" applyNumberFormat="1" applyFont="1" applyFill="1" applyBorder="1" applyAlignment="1">
      <alignment horizontal="right" vertical="center"/>
    </xf>
    <xf numFmtId="4" fontId="49" fillId="2" borderId="49" xfId="0" applyNumberFormat="1" applyFont="1" applyFill="1" applyBorder="1" applyAlignment="1">
      <alignment horizontal="right" vertical="center"/>
    </xf>
    <xf numFmtId="0" fontId="5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3" fillId="0" borderId="5" xfId="0" applyFont="1" applyFill="1" applyBorder="1" applyAlignment="1">
      <alignment vertical="center" wrapText="1"/>
    </xf>
    <xf numFmtId="4" fontId="53" fillId="2" borderId="5" xfId="0" applyNumberFormat="1" applyFont="1" applyFill="1" applyBorder="1" applyAlignment="1">
      <alignment vertical="center"/>
    </xf>
    <xf numFmtId="0" fontId="53" fillId="0" borderId="12" xfId="0" applyFont="1" applyFill="1" applyBorder="1" applyAlignment="1">
      <alignment vertical="center" wrapText="1"/>
    </xf>
    <xf numFmtId="4" fontId="53" fillId="2" borderId="12" xfId="0" applyNumberFormat="1" applyFont="1" applyFill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42" fillId="0" borderId="11" xfId="0" applyFont="1" applyBorder="1" applyAlignment="1">
      <alignment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24" xfId="0" applyFont="1" applyFill="1" applyBorder="1" applyAlignment="1">
      <alignment horizontal="left" vertical="center" wrapText="1"/>
    </xf>
    <xf numFmtId="0" fontId="30" fillId="0" borderId="17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2" fillId="0" borderId="17" xfId="0" applyFont="1" applyBorder="1" applyAlignment="1">
      <alignment vertical="center"/>
    </xf>
    <xf numFmtId="0" fontId="42" fillId="0" borderId="19" xfId="0" applyFont="1" applyBorder="1" applyAlignment="1">
      <alignment vertical="center"/>
    </xf>
    <xf numFmtId="4" fontId="42" fillId="2" borderId="17" xfId="0" applyNumberFormat="1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left" vertical="center"/>
    </xf>
    <xf numFmtId="0" fontId="15" fillId="0" borderId="5" xfId="0" applyFont="1" applyBorder="1" applyAlignment="1">
      <alignment vertical="center" textRotation="90"/>
    </xf>
    <xf numFmtId="0" fontId="1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27" fillId="0" borderId="8" xfId="0" applyFont="1" applyFill="1" applyBorder="1" applyAlignment="1">
      <alignment vertical="center" wrapText="1"/>
    </xf>
    <xf numFmtId="0" fontId="27" fillId="0" borderId="8" xfId="0" quotePrefix="1" applyFont="1" applyFill="1" applyBorder="1" applyAlignment="1">
      <alignment vertical="center" wrapText="1"/>
    </xf>
    <xf numFmtId="0" fontId="27" fillId="0" borderId="18" xfId="0" applyFont="1" applyFill="1" applyBorder="1" applyAlignment="1">
      <alignment vertical="center" wrapText="1"/>
    </xf>
    <xf numFmtId="0" fontId="27" fillId="0" borderId="8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0" fillId="0" borderId="30" xfId="0" applyFont="1" applyFill="1" applyBorder="1" applyAlignment="1">
      <alignment horizontal="left" vertical="center" wrapText="1"/>
    </xf>
    <xf numFmtId="0" fontId="10" fillId="0" borderId="53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53" fillId="0" borderId="8" xfId="0" applyFont="1" applyBorder="1" applyAlignment="1">
      <alignment horizontal="left" vertical="center" wrapText="1"/>
    </xf>
    <xf numFmtId="0" fontId="53" fillId="0" borderId="12" xfId="0" applyFont="1" applyBorder="1" applyAlignment="1">
      <alignment horizontal="left" vertical="center" wrapText="1"/>
    </xf>
    <xf numFmtId="0" fontId="53" fillId="0" borderId="5" xfId="0" applyFont="1" applyBorder="1" applyAlignment="1">
      <alignment horizontal="left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53" fillId="0" borderId="7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" fontId="27" fillId="0" borderId="8" xfId="0" applyNumberFormat="1" applyFont="1" applyBorder="1" applyAlignment="1">
      <alignment horizontal="left" vertical="center" wrapText="1"/>
    </xf>
    <xf numFmtId="4" fontId="27" fillId="0" borderId="8" xfId="0" applyNumberFormat="1" applyFont="1" applyBorder="1" applyAlignment="1">
      <alignment horizontal="center" vertical="center" wrapText="1"/>
    </xf>
    <xf numFmtId="4" fontId="27" fillId="0" borderId="18" xfId="0" applyNumberFormat="1" applyFont="1" applyBorder="1" applyAlignment="1">
      <alignment horizontal="left" vertical="center" wrapText="1"/>
    </xf>
    <xf numFmtId="4" fontId="27" fillId="0" borderId="18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27" fillId="0" borderId="22" xfId="0" applyFont="1" applyFill="1" applyBorder="1" applyAlignment="1">
      <alignment vertical="center" wrapText="1"/>
    </xf>
    <xf numFmtId="0" fontId="30" fillId="0" borderId="21" xfId="0" applyFont="1" applyFill="1" applyBorder="1" applyAlignment="1">
      <alignment horizontal="left" vertical="center" wrapText="1"/>
    </xf>
    <xf numFmtId="0" fontId="30" fillId="0" borderId="5" xfId="0" quotePrefix="1" applyFont="1" applyFill="1" applyBorder="1" applyAlignment="1">
      <alignment horizontal="left" vertical="center" wrapText="1"/>
    </xf>
    <xf numFmtId="0" fontId="10" fillId="0" borderId="54" xfId="0" applyFont="1" applyFill="1" applyBorder="1" applyAlignment="1">
      <alignment vertical="center" wrapText="1"/>
    </xf>
    <xf numFmtId="0" fontId="27" fillId="0" borderId="20" xfId="0" quotePrefix="1" applyFont="1" applyFill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0" fillId="2" borderId="55" xfId="0" applyFill="1" applyBorder="1"/>
    <xf numFmtId="0" fontId="0" fillId="2" borderId="56" xfId="0" applyFill="1" applyBorder="1"/>
    <xf numFmtId="0" fontId="4" fillId="2" borderId="56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25" fillId="0" borderId="0" xfId="0" applyFont="1" applyFill="1" applyBorder="1"/>
    <xf numFmtId="0" fontId="9" fillId="0" borderId="0" xfId="0" applyFont="1" applyFill="1" applyBorder="1"/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5" fillId="3" borderId="31" xfId="0" applyFont="1" applyFill="1" applyBorder="1" applyAlignment="1">
      <alignment vertical="center"/>
    </xf>
    <xf numFmtId="0" fontId="15" fillId="3" borderId="31" xfId="0" applyFont="1" applyFill="1" applyBorder="1" applyAlignment="1">
      <alignment horizontal="center" vertical="center"/>
    </xf>
    <xf numFmtId="0" fontId="15" fillId="3" borderId="31" xfId="0" applyFont="1" applyFill="1" applyBorder="1" applyAlignment="1">
      <alignment horizontal="right" vertical="center" wrapText="1"/>
    </xf>
    <xf numFmtId="0" fontId="23" fillId="3" borderId="31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0" fontId="15" fillId="0" borderId="22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vertical="center"/>
    </xf>
    <xf numFmtId="0" fontId="26" fillId="0" borderId="0" xfId="0" applyFont="1" applyFill="1" applyBorder="1"/>
    <xf numFmtId="0" fontId="25" fillId="4" borderId="0" xfId="0" applyFont="1" applyFill="1" applyBorder="1"/>
    <xf numFmtId="0" fontId="15" fillId="4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 wrapText="1"/>
    </xf>
    <xf numFmtId="0" fontId="10" fillId="0" borderId="22" xfId="2" applyFont="1" applyFill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Fill="1" applyBorder="1" applyAlignment="1">
      <alignment vertical="center" wrapText="1"/>
    </xf>
    <xf numFmtId="0" fontId="10" fillId="0" borderId="13" xfId="2" applyFont="1" applyFill="1" applyBorder="1" applyAlignment="1">
      <alignment vertical="center"/>
    </xf>
    <xf numFmtId="0" fontId="27" fillId="0" borderId="5" xfId="0" quotePrefix="1" applyFont="1" applyFill="1" applyBorder="1" applyAlignment="1">
      <alignment horizontal="left" vertical="center" wrapText="1"/>
    </xf>
    <xf numFmtId="0" fontId="30" fillId="0" borderId="21" xfId="0" quotePrefix="1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5" fillId="3" borderId="2" xfId="3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8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4" fontId="23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27" fillId="0" borderId="21" xfId="0" applyFont="1" applyBorder="1" applyAlignment="1">
      <alignment vertical="center" wrapText="1"/>
    </xf>
    <xf numFmtId="0" fontId="30" fillId="2" borderId="0" xfId="0" applyFont="1" applyFill="1" applyBorder="1" applyAlignment="1">
      <alignment horizontal="right" vertical="center"/>
    </xf>
    <xf numFmtId="0" fontId="42" fillId="0" borderId="5" xfId="0" applyFont="1" applyBorder="1" applyAlignment="1">
      <alignment horizontal="center" vertical="center"/>
    </xf>
    <xf numFmtId="0" fontId="19" fillId="0" borderId="11" xfId="0" applyFont="1" applyBorder="1" applyAlignment="1">
      <alignment vertical="center" wrapText="1"/>
    </xf>
    <xf numFmtId="4" fontId="19" fillId="0" borderId="5" xfId="0" applyNumberFormat="1" applyFont="1" applyFill="1" applyBorder="1" applyAlignment="1">
      <alignment vertical="center"/>
    </xf>
    <xf numFmtId="4" fontId="19" fillId="2" borderId="5" xfId="0" applyNumberFormat="1" applyFont="1" applyFill="1" applyBorder="1" applyAlignment="1">
      <alignment vertical="center"/>
    </xf>
    <xf numFmtId="0" fontId="30" fillId="2" borderId="43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vertical="center"/>
    </xf>
    <xf numFmtId="0" fontId="50" fillId="0" borderId="0" xfId="0" applyFont="1" applyFill="1" applyBorder="1" applyAlignment="1">
      <alignment vertical="center"/>
    </xf>
    <xf numFmtId="165" fontId="51" fillId="0" borderId="0" xfId="0" applyNumberFormat="1" applyFont="1" applyFill="1" applyBorder="1" applyAlignment="1">
      <alignment vertical="center"/>
    </xf>
    <xf numFmtId="165" fontId="21" fillId="0" borderId="0" xfId="1" applyNumberFormat="1" applyFont="1" applyFill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35" fillId="0" borderId="0" xfId="0" applyFont="1" applyFill="1" applyBorder="1"/>
    <xf numFmtId="165" fontId="31" fillId="0" borderId="0" xfId="0" applyNumberFormat="1" applyFont="1" applyFill="1" applyBorder="1"/>
    <xf numFmtId="0" fontId="44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right"/>
    </xf>
    <xf numFmtId="4" fontId="0" fillId="0" borderId="0" xfId="0" applyNumberFormat="1" applyFill="1" applyBorder="1"/>
    <xf numFmtId="0" fontId="27" fillId="0" borderId="12" xfId="0" applyFont="1" applyBorder="1" applyAlignment="1">
      <alignment horizontal="center" vertical="center"/>
    </xf>
    <xf numFmtId="0" fontId="27" fillId="0" borderId="12" xfId="0" applyFont="1" applyFill="1" applyBorder="1" applyAlignment="1">
      <alignment vertical="center" wrapText="1"/>
    </xf>
    <xf numFmtId="0" fontId="15" fillId="0" borderId="4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 wrapText="1"/>
    </xf>
    <xf numFmtId="0" fontId="27" fillId="0" borderId="18" xfId="0" quotePrefix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27" fillId="0" borderId="8" xfId="0" applyFont="1" applyFill="1" applyBorder="1" applyAlignment="1">
      <alignment vertical="center"/>
    </xf>
    <xf numFmtId="0" fontId="15" fillId="0" borderId="5" xfId="0" applyFont="1" applyBorder="1" applyAlignment="1">
      <alignment horizontal="center" vertical="center" textRotation="90"/>
    </xf>
    <xf numFmtId="0" fontId="10" fillId="0" borderId="22" xfId="0" applyFont="1" applyFill="1" applyBorder="1" applyAlignment="1">
      <alignment vertical="center"/>
    </xf>
    <xf numFmtId="0" fontId="10" fillId="0" borderId="2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0" fillId="0" borderId="37" xfId="0" applyFill="1" applyBorder="1"/>
    <xf numFmtId="0" fontId="4" fillId="0" borderId="37" xfId="0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right" vertical="center"/>
    </xf>
    <xf numFmtId="0" fontId="12" fillId="0" borderId="37" xfId="0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/>
    </xf>
    <xf numFmtId="4" fontId="27" fillId="0" borderId="17" xfId="0" applyNumberFormat="1" applyFont="1" applyBorder="1" applyAlignment="1">
      <alignment horizontal="left" vertical="center" wrapText="1"/>
    </xf>
    <xf numFmtId="4" fontId="27" fillId="0" borderId="17" xfId="0" applyNumberFormat="1" applyFont="1" applyBorder="1" applyAlignment="1">
      <alignment horizontal="center" vertical="center" wrapText="1"/>
    </xf>
    <xf numFmtId="0" fontId="53" fillId="0" borderId="7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vertical="center" wrapText="1"/>
    </xf>
    <xf numFmtId="4" fontId="53" fillId="0" borderId="12" xfId="0" applyNumberFormat="1" applyFont="1" applyBorder="1" applyAlignment="1">
      <alignment horizontal="center" vertical="center" wrapText="1"/>
    </xf>
    <xf numFmtId="4" fontId="53" fillId="0" borderId="8" xfId="0" applyNumberFormat="1" applyFont="1" applyBorder="1" applyAlignment="1">
      <alignment horizontal="center" vertical="center" wrapText="1"/>
    </xf>
    <xf numFmtId="4" fontId="53" fillId="0" borderId="5" xfId="0" applyNumberFormat="1" applyFont="1" applyBorder="1" applyAlignment="1">
      <alignment horizontal="center" vertical="center" wrapText="1"/>
    </xf>
    <xf numFmtId="0" fontId="15" fillId="0" borderId="39" xfId="0" applyFont="1" applyBorder="1" applyAlignment="1">
      <alignment horizontal="left" vertical="center"/>
    </xf>
    <xf numFmtId="0" fontId="15" fillId="0" borderId="16" xfId="0" applyFont="1" applyFill="1" applyBorder="1" applyAlignment="1">
      <alignment horizontal="right" vertical="center"/>
    </xf>
    <xf numFmtId="0" fontId="27" fillId="0" borderId="17" xfId="0" applyFont="1" applyFill="1" applyBorder="1" applyAlignment="1">
      <alignment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vertical="center"/>
    </xf>
    <xf numFmtId="0" fontId="10" fillId="0" borderId="1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0" borderId="29" xfId="0" applyBorder="1"/>
    <xf numFmtId="0" fontId="15" fillId="0" borderId="57" xfId="0" applyFont="1" applyBorder="1" applyAlignment="1">
      <alignment horizontal="center" vertical="center"/>
    </xf>
    <xf numFmtId="0" fontId="58" fillId="0" borderId="6" xfId="0" applyFont="1" applyBorder="1"/>
    <xf numFmtId="0" fontId="15" fillId="0" borderId="4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9" fillId="0" borderId="58" xfId="0" applyFont="1" applyFill="1" applyBorder="1" applyAlignment="1">
      <alignment vertical="center" wrapText="1"/>
    </xf>
    <xf numFmtId="0" fontId="9" fillId="0" borderId="25" xfId="0" applyFont="1" applyBorder="1" applyAlignment="1">
      <alignment horizontal="center" vertical="center"/>
    </xf>
    <xf numFmtId="0" fontId="26" fillId="0" borderId="0" xfId="0" applyFont="1" applyBorder="1"/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wrapText="1"/>
    </xf>
    <xf numFmtId="0" fontId="13" fillId="0" borderId="0" xfId="0" applyFont="1" applyBorder="1" applyAlignment="1">
      <alignment horizontal="center"/>
    </xf>
    <xf numFmtId="0" fontId="12" fillId="0" borderId="49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53" fillId="0" borderId="59" xfId="0" applyFont="1" applyBorder="1" applyAlignment="1">
      <alignment horizontal="left" vertical="center" wrapText="1"/>
    </xf>
    <xf numFmtId="4" fontId="53" fillId="0" borderId="59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3" fillId="0" borderId="60" xfId="0" applyNumberFormat="1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60" fillId="2" borderId="3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30" fillId="0" borderId="21" xfId="0" applyFont="1" applyFill="1" applyBorder="1" applyAlignment="1">
      <alignment vertical="center" wrapText="1"/>
    </xf>
    <xf numFmtId="0" fontId="15" fillId="0" borderId="41" xfId="0" applyFont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left" vertical="center" wrapText="1"/>
    </xf>
    <xf numFmtId="4" fontId="30" fillId="0" borderId="8" xfId="0" applyNumberFormat="1" applyFont="1" applyBorder="1" applyAlignment="1">
      <alignment horizontal="left" vertical="center" wrapText="1"/>
    </xf>
    <xf numFmtId="4" fontId="30" fillId="0" borderId="8" xfId="0" applyNumberFormat="1" applyFont="1" applyBorder="1" applyAlignment="1">
      <alignment horizontal="center" vertical="center" wrapText="1"/>
    </xf>
    <xf numFmtId="4" fontId="30" fillId="0" borderId="17" xfId="0" applyNumberFormat="1" applyFont="1" applyBorder="1" applyAlignment="1">
      <alignment horizontal="left" vertical="center" wrapText="1"/>
    </xf>
    <xf numFmtId="4" fontId="30" fillId="0" borderId="17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12" fillId="0" borderId="0" xfId="0" applyFont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" fillId="0" borderId="0" xfId="0" applyFont="1"/>
    <xf numFmtId="0" fontId="0" fillId="2" borderId="61" xfId="0" applyFill="1" applyBorder="1"/>
    <xf numFmtId="0" fontId="19" fillId="2" borderId="62" xfId="0" applyFont="1" applyFill="1" applyBorder="1" applyAlignment="1">
      <alignment horizontal="right" vertical="center"/>
    </xf>
    <xf numFmtId="4" fontId="19" fillId="2" borderId="62" xfId="0" applyNumberFormat="1" applyFont="1" applyFill="1" applyBorder="1" applyAlignment="1">
      <alignment vertical="center"/>
    </xf>
    <xf numFmtId="0" fontId="62" fillId="2" borderId="62" xfId="0" applyFont="1" applyFill="1" applyBorder="1" applyAlignment="1">
      <alignment vertical="center"/>
    </xf>
    <xf numFmtId="0" fontId="0" fillId="2" borderId="64" xfId="0" applyFill="1" applyBorder="1"/>
    <xf numFmtId="0" fontId="19" fillId="2" borderId="0" xfId="0" applyFont="1" applyFill="1" applyBorder="1" applyAlignment="1">
      <alignment horizontal="right" vertical="center"/>
    </xf>
    <xf numFmtId="4" fontId="19" fillId="2" borderId="0" xfId="0" applyNumberFormat="1" applyFont="1" applyFill="1" applyBorder="1" applyAlignment="1">
      <alignment vertical="center"/>
    </xf>
    <xf numFmtId="0" fontId="62" fillId="2" borderId="0" xfId="0" applyFont="1" applyFill="1" applyBorder="1" applyAlignment="1">
      <alignment vertical="center"/>
    </xf>
    <xf numFmtId="0" fontId="0" fillId="2" borderId="66" xfId="0" applyFill="1" applyBorder="1"/>
    <xf numFmtId="0" fontId="19" fillId="2" borderId="9" xfId="0" applyFont="1" applyFill="1" applyBorder="1" applyAlignment="1">
      <alignment horizontal="right" vertical="center"/>
    </xf>
    <xf numFmtId="4" fontId="19" fillId="2" borderId="9" xfId="0" applyNumberFormat="1" applyFont="1" applyFill="1" applyBorder="1" applyAlignment="1">
      <alignment vertical="center"/>
    </xf>
    <xf numFmtId="0" fontId="62" fillId="2" borderId="9" xfId="0" applyFont="1" applyFill="1" applyBorder="1" applyAlignment="1">
      <alignment vertical="center"/>
    </xf>
    <xf numFmtId="0" fontId="64" fillId="2" borderId="67" xfId="0" applyFont="1" applyFill="1" applyBorder="1"/>
    <xf numFmtId="0" fontId="0" fillId="0" borderId="64" xfId="0" applyFill="1" applyBorder="1"/>
    <xf numFmtId="3" fontId="20" fillId="0" borderId="0" xfId="0" applyNumberFormat="1" applyFont="1" applyBorder="1" applyAlignment="1">
      <alignment horizontal="right" vertical="top"/>
    </xf>
    <xf numFmtId="4" fontId="29" fillId="0" borderId="24" xfId="0" applyNumberFormat="1" applyFont="1" applyBorder="1" applyAlignment="1">
      <alignment horizontal="right" vertical="center"/>
    </xf>
    <xf numFmtId="4" fontId="66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right" vertical="center"/>
    </xf>
    <xf numFmtId="0" fontId="64" fillId="0" borderId="65" xfId="0" applyFont="1" applyFill="1" applyBorder="1"/>
    <xf numFmtId="4" fontId="29" fillId="0" borderId="0" xfId="0" applyNumberFormat="1" applyFont="1" applyBorder="1" applyAlignment="1">
      <alignment horizontal="right" vertical="center"/>
    </xf>
    <xf numFmtId="0" fontId="0" fillId="0" borderId="65" xfId="0" applyBorder="1"/>
    <xf numFmtId="3" fontId="20" fillId="0" borderId="0" xfId="0" applyNumberFormat="1" applyFont="1" applyBorder="1" applyAlignment="1">
      <alignment horizontal="left" vertical="center"/>
    </xf>
    <xf numFmtId="0" fontId="67" fillId="0" borderId="65" xfId="0" applyFont="1" applyBorder="1" applyAlignment="1">
      <alignment vertical="center"/>
    </xf>
    <xf numFmtId="3" fontId="29" fillId="0" borderId="0" xfId="0" applyNumberFormat="1" applyFont="1" applyBorder="1" applyAlignment="1">
      <alignment horizontal="right" vertical="center"/>
    </xf>
    <xf numFmtId="0" fontId="23" fillId="2" borderId="68" xfId="0" applyFont="1" applyFill="1" applyBorder="1" applyAlignment="1">
      <alignment vertical="top"/>
    </xf>
    <xf numFmtId="0" fontId="19" fillId="2" borderId="24" xfId="0" applyFont="1" applyFill="1" applyBorder="1" applyAlignment="1">
      <alignment horizontal="right" vertical="center"/>
    </xf>
    <xf numFmtId="4" fontId="19" fillId="2" borderId="24" xfId="0" applyNumberFormat="1" applyFont="1" applyFill="1" applyBorder="1" applyAlignment="1">
      <alignment vertical="center"/>
    </xf>
    <xf numFmtId="0" fontId="62" fillId="2" borderId="24" xfId="0" applyFont="1" applyFill="1" applyBorder="1" applyAlignment="1">
      <alignment vertical="center"/>
    </xf>
    <xf numFmtId="0" fontId="0" fillId="2" borderId="69" xfId="0" applyFill="1" applyBorder="1"/>
    <xf numFmtId="0" fontId="23" fillId="2" borderId="64" xfId="0" applyFont="1" applyFill="1" applyBorder="1" applyAlignment="1">
      <alignment vertical="top"/>
    </xf>
    <xf numFmtId="0" fontId="0" fillId="2" borderId="65" xfId="0" applyFill="1" applyBorder="1"/>
    <xf numFmtId="0" fontId="13" fillId="2" borderId="64" xfId="0" applyFont="1" applyFill="1" applyBorder="1"/>
    <xf numFmtId="0" fontId="68" fillId="2" borderId="0" xfId="0" applyFont="1" applyFill="1" applyBorder="1" applyAlignment="1">
      <alignment vertical="center"/>
    </xf>
    <xf numFmtId="0" fontId="69" fillId="2" borderId="65" xfId="0" applyFont="1" applyFill="1" applyBorder="1" applyAlignment="1">
      <alignment horizontal="center" vertical="center" textRotation="90" wrapText="1"/>
    </xf>
    <xf numFmtId="0" fontId="13" fillId="2" borderId="66" xfId="0" applyFont="1" applyFill="1" applyBorder="1"/>
    <xf numFmtId="0" fontId="68" fillId="2" borderId="9" xfId="0" applyFont="1" applyFill="1" applyBorder="1" applyAlignment="1">
      <alignment vertical="center"/>
    </xf>
    <xf numFmtId="0" fontId="69" fillId="2" borderId="67" xfId="0" applyFont="1" applyFill="1" applyBorder="1" applyAlignment="1">
      <alignment horizontal="center" vertical="center" textRotation="90" wrapText="1"/>
    </xf>
    <xf numFmtId="3" fontId="65" fillId="0" borderId="24" xfId="0" applyNumberFormat="1" applyFont="1" applyBorder="1" applyAlignment="1">
      <alignment horizontal="right" vertical="center"/>
    </xf>
    <xf numFmtId="3" fontId="20" fillId="0" borderId="24" xfId="0" applyNumberFormat="1" applyFont="1" applyBorder="1" applyAlignment="1">
      <alignment horizontal="right" vertical="top"/>
    </xf>
    <xf numFmtId="4" fontId="66" fillId="0" borderId="24" xfId="0" applyNumberFormat="1" applyFont="1" applyFill="1" applyBorder="1" applyAlignment="1">
      <alignment horizontal="right" vertical="center"/>
    </xf>
    <xf numFmtId="0" fontId="29" fillId="0" borderId="24" xfId="0" applyFont="1" applyFill="1" applyBorder="1" applyAlignment="1">
      <alignment horizontal="right" vertical="center"/>
    </xf>
    <xf numFmtId="0" fontId="69" fillId="0" borderId="69" xfId="0" applyFont="1" applyFill="1" applyBorder="1" applyAlignment="1">
      <alignment horizontal="center" vertical="center" textRotation="90" wrapText="1"/>
    </xf>
    <xf numFmtId="3" fontId="65" fillId="0" borderId="0" xfId="0" applyNumberFormat="1" applyFont="1" applyBorder="1" applyAlignment="1">
      <alignment horizontal="right" vertical="center"/>
    </xf>
    <xf numFmtId="4" fontId="66" fillId="0" borderId="0" xfId="0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right" vertical="center"/>
    </xf>
    <xf numFmtId="0" fontId="69" fillId="0" borderId="65" xfId="0" applyFont="1" applyFill="1" applyBorder="1" applyAlignment="1">
      <alignment horizontal="center" vertical="center" textRotation="90" wrapText="1"/>
    </xf>
    <xf numFmtId="0" fontId="0" fillId="0" borderId="66" xfId="0" applyFill="1" applyBorder="1"/>
    <xf numFmtId="3" fontId="65" fillId="0" borderId="9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left" vertical="center"/>
    </xf>
    <xf numFmtId="4" fontId="29" fillId="0" borderId="9" xfId="0" applyNumberFormat="1" applyFont="1" applyBorder="1" applyAlignment="1">
      <alignment horizontal="right" vertical="center"/>
    </xf>
    <xf numFmtId="4" fontId="66" fillId="0" borderId="9" xfId="0" applyNumberFormat="1" applyFont="1" applyFill="1" applyBorder="1" applyAlignment="1">
      <alignment horizontal="right" vertical="center"/>
    </xf>
    <xf numFmtId="0" fontId="29" fillId="0" borderId="9" xfId="0" applyFont="1" applyFill="1" applyBorder="1" applyAlignment="1">
      <alignment horizontal="right" vertical="center"/>
    </xf>
    <xf numFmtId="0" fontId="69" fillId="0" borderId="67" xfId="0" applyFont="1" applyFill="1" applyBorder="1" applyAlignment="1">
      <alignment horizontal="center" vertical="center" textRotation="90" wrapText="1"/>
    </xf>
    <xf numFmtId="3" fontId="70" fillId="0" borderId="0" xfId="0" applyNumberFormat="1" applyFont="1" applyBorder="1" applyAlignment="1">
      <alignment horizontal="right" vertical="top"/>
    </xf>
    <xf numFmtId="4" fontId="29" fillId="0" borderId="0" xfId="0" applyNumberFormat="1" applyFont="1" applyFill="1" applyBorder="1" applyAlignment="1">
      <alignment horizontal="right" vertical="top"/>
    </xf>
    <xf numFmtId="3" fontId="70" fillId="0" borderId="9" xfId="0" applyNumberFormat="1" applyFont="1" applyBorder="1" applyAlignment="1">
      <alignment horizontal="right"/>
    </xf>
    <xf numFmtId="4" fontId="29" fillId="0" borderId="9" xfId="0" applyNumberFormat="1" applyFont="1" applyFill="1" applyBorder="1" applyAlignment="1">
      <alignment horizontal="right"/>
    </xf>
    <xf numFmtId="0" fontId="29" fillId="0" borderId="9" xfId="0" applyFont="1" applyFill="1" applyBorder="1"/>
    <xf numFmtId="0" fontId="0" fillId="2" borderId="70" xfId="0" applyFill="1" applyBorder="1"/>
    <xf numFmtId="0" fontId="19" fillId="2" borderId="43" xfId="0" applyFont="1" applyFill="1" applyBorder="1" applyAlignment="1">
      <alignment horizontal="right" vertical="center"/>
    </xf>
    <xf numFmtId="4" fontId="19" fillId="2" borderId="43" xfId="0" applyNumberFormat="1" applyFont="1" applyFill="1" applyBorder="1" applyAlignment="1">
      <alignment vertical="center"/>
    </xf>
    <xf numFmtId="0" fontId="62" fillId="2" borderId="43" xfId="0" applyFont="1" applyFill="1" applyBorder="1" applyAlignment="1">
      <alignment vertical="center"/>
    </xf>
    <xf numFmtId="3" fontId="29" fillId="0" borderId="9" xfId="0" applyNumberFormat="1" applyFont="1" applyBorder="1" applyAlignment="1">
      <alignment horizontal="right" vertical="center"/>
    </xf>
    <xf numFmtId="4" fontId="66" fillId="0" borderId="9" xfId="0" applyNumberFormat="1" applyFont="1" applyBorder="1" applyAlignment="1">
      <alignment horizontal="right" vertical="center"/>
    </xf>
    <xf numFmtId="0" fontId="29" fillId="0" borderId="9" xfId="0" applyFont="1" applyBorder="1" applyAlignment="1">
      <alignment horizontal="right" vertical="center"/>
    </xf>
    <xf numFmtId="0" fontId="68" fillId="2" borderId="0" xfId="0" applyFont="1" applyFill="1" applyBorder="1"/>
    <xf numFmtId="0" fontId="0" fillId="0" borderId="64" xfId="0" applyBorder="1"/>
    <xf numFmtId="4" fontId="66" fillId="0" borderId="24" xfId="0" applyNumberFormat="1" applyFont="1" applyBorder="1" applyAlignment="1">
      <alignment horizontal="right" vertical="center"/>
    </xf>
    <xf numFmtId="0" fontId="29" fillId="0" borderId="24" xfId="0" applyFont="1" applyBorder="1" applyAlignment="1">
      <alignment horizontal="right" vertical="center"/>
    </xf>
    <xf numFmtId="0" fontId="0" fillId="0" borderId="66" xfId="0" applyBorder="1"/>
    <xf numFmtId="4" fontId="29" fillId="0" borderId="0" xfId="0" applyNumberFormat="1" applyFont="1" applyBorder="1" applyAlignment="1">
      <alignment horizontal="right" vertical="top"/>
    </xf>
    <xf numFmtId="4" fontId="29" fillId="0" borderId="9" xfId="0" applyNumberFormat="1" applyFont="1" applyBorder="1" applyAlignment="1">
      <alignment horizontal="right"/>
    </xf>
    <xf numFmtId="0" fontId="29" fillId="0" borderId="9" xfId="0" applyFont="1" applyBorder="1"/>
    <xf numFmtId="3" fontId="29" fillId="0" borderId="20" xfId="0" applyNumberFormat="1" applyFont="1" applyBorder="1" applyAlignment="1">
      <alignment horizontal="right" vertical="top"/>
    </xf>
    <xf numFmtId="0" fontId="0" fillId="0" borderId="20" xfId="0" applyBorder="1"/>
    <xf numFmtId="0" fontId="62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8" fillId="0" borderId="65" xfId="0" applyFont="1" applyBorder="1" applyAlignment="1">
      <alignment vertical="center"/>
    </xf>
    <xf numFmtId="0" fontId="0" fillId="0" borderId="79" xfId="0" applyBorder="1"/>
    <xf numFmtId="0" fontId="62" fillId="0" borderId="30" xfId="0" applyFont="1" applyBorder="1" applyAlignment="1">
      <alignment horizontal="right" vertical="center"/>
    </xf>
    <xf numFmtId="0" fontId="0" fillId="0" borderId="30" xfId="0" applyBorder="1"/>
    <xf numFmtId="0" fontId="0" fillId="0" borderId="30" xfId="0" applyBorder="1" applyAlignment="1">
      <alignment vertical="center"/>
    </xf>
    <xf numFmtId="0" fontId="68" fillId="0" borderId="80" xfId="0" applyFont="1" applyBorder="1" applyAlignment="1">
      <alignment vertical="center"/>
    </xf>
    <xf numFmtId="3" fontId="19" fillId="2" borderId="43" xfId="0" applyNumberFormat="1" applyFont="1" applyFill="1" applyBorder="1" applyAlignment="1">
      <alignment vertical="center"/>
    </xf>
    <xf numFmtId="0" fontId="0" fillId="2" borderId="81" xfId="0" applyFill="1" applyBorder="1"/>
    <xf numFmtId="3" fontId="19" fillId="2" borderId="0" xfId="0" applyNumberFormat="1" applyFont="1" applyFill="1" applyBorder="1" applyAlignment="1">
      <alignment vertical="center"/>
    </xf>
    <xf numFmtId="3" fontId="19" fillId="2" borderId="9" xfId="0" applyNumberFormat="1" applyFont="1" applyFill="1" applyBorder="1" applyAlignment="1">
      <alignment vertical="center"/>
    </xf>
    <xf numFmtId="0" fontId="0" fillId="2" borderId="67" xfId="0" applyFill="1" applyBorder="1"/>
    <xf numFmtId="0" fontId="0" fillId="0" borderId="68" xfId="0" applyBorder="1"/>
    <xf numFmtId="0" fontId="0" fillId="0" borderId="24" xfId="0" applyBorder="1"/>
    <xf numFmtId="3" fontId="29" fillId="0" borderId="24" xfId="0" applyNumberFormat="1" applyFont="1" applyBorder="1" applyAlignment="1">
      <alignment horizontal="right" vertical="center"/>
    </xf>
    <xf numFmtId="0" fontId="0" fillId="0" borderId="69" xfId="0" applyBorder="1"/>
    <xf numFmtId="0" fontId="0" fillId="0" borderId="67" xfId="0" applyBorder="1"/>
    <xf numFmtId="0" fontId="0" fillId="2" borderId="9" xfId="0" applyFill="1" applyBorder="1"/>
    <xf numFmtId="0" fontId="0" fillId="0" borderId="9" xfId="0" applyBorder="1"/>
    <xf numFmtId="3" fontId="20" fillId="0" borderId="0" xfId="0" applyNumberFormat="1" applyFont="1" applyBorder="1" applyAlignment="1">
      <alignment horizontal="right"/>
    </xf>
    <xf numFmtId="3" fontId="20" fillId="0" borderId="9" xfId="0" applyNumberFormat="1" applyFont="1" applyBorder="1" applyAlignment="1">
      <alignment horizontal="right"/>
    </xf>
    <xf numFmtId="0" fontId="66" fillId="0" borderId="9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76" fillId="0" borderId="0" xfId="0" applyFont="1" applyAlignment="1">
      <alignment horizontal="right"/>
    </xf>
    <xf numFmtId="0" fontId="15" fillId="0" borderId="2" xfId="0" applyFont="1" applyBorder="1" applyAlignment="1">
      <alignment horizontal="center" vertical="center"/>
    </xf>
    <xf numFmtId="4" fontId="27" fillId="0" borderId="12" xfId="0" applyNumberFormat="1" applyFont="1" applyBorder="1" applyAlignment="1">
      <alignment horizontal="left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left" vertical="center" wrapText="1"/>
    </xf>
    <xf numFmtId="0" fontId="30" fillId="0" borderId="12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57" xfId="0" applyFont="1" applyFill="1" applyBorder="1" applyAlignment="1">
      <alignment horizontal="left" vertical="center" wrapText="1"/>
    </xf>
    <xf numFmtId="0" fontId="15" fillId="0" borderId="57" xfId="0" applyFont="1" applyBorder="1" applyAlignment="1">
      <alignment horizontal="center" vertical="center" wrapText="1"/>
    </xf>
    <xf numFmtId="0" fontId="0" fillId="0" borderId="57" xfId="0" applyBorder="1"/>
    <xf numFmtId="0" fontId="15" fillId="0" borderId="57" xfId="0" applyFont="1" applyBorder="1" applyAlignment="1">
      <alignment vertical="center" wrapText="1"/>
    </xf>
    <xf numFmtId="0" fontId="6" fillId="0" borderId="57" xfId="0" applyFont="1" applyBorder="1" applyAlignment="1">
      <alignment horizontal="center" vertical="center" wrapText="1"/>
    </xf>
    <xf numFmtId="4" fontId="62" fillId="0" borderId="30" xfId="0" applyNumberFormat="1" applyFont="1" applyBorder="1" applyAlignment="1">
      <alignment horizontal="right" vertical="center"/>
    </xf>
    <xf numFmtId="0" fontId="15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/>
    </xf>
    <xf numFmtId="0" fontId="58" fillId="0" borderId="0" xfId="0" applyFont="1"/>
    <xf numFmtId="0" fontId="77" fillId="0" borderId="0" xfId="3" applyFont="1"/>
    <xf numFmtId="0" fontId="77" fillId="0" borderId="0" xfId="3" applyFont="1" applyFill="1"/>
    <xf numFmtId="0" fontId="9" fillId="4" borderId="0" xfId="0" applyFont="1" applyFill="1" applyBorder="1"/>
    <xf numFmtId="4" fontId="58" fillId="0" borderId="0" xfId="0" applyNumberFormat="1" applyFont="1"/>
    <xf numFmtId="0" fontId="30" fillId="0" borderId="21" xfId="0" applyFont="1" applyFill="1" applyBorder="1" applyAlignment="1">
      <alignment vertical="center"/>
    </xf>
    <xf numFmtId="3" fontId="59" fillId="0" borderId="6" xfId="0" applyNumberFormat="1" applyFont="1" applyFill="1" applyBorder="1" applyAlignment="1">
      <alignment vertical="center"/>
    </xf>
    <xf numFmtId="3" fontId="59" fillId="2" borderId="6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6" fillId="2" borderId="4" xfId="0" applyNumberFormat="1" applyFont="1" applyFill="1" applyBorder="1" applyAlignment="1">
      <alignment vertical="center"/>
    </xf>
    <xf numFmtId="3" fontId="32" fillId="0" borderId="8" xfId="0" applyNumberFormat="1" applyFont="1" applyFill="1" applyBorder="1" applyAlignment="1">
      <alignment vertical="center"/>
    </xf>
    <xf numFmtId="3" fontId="32" fillId="2" borderId="8" xfId="0" applyNumberFormat="1" applyFont="1" applyFill="1" applyBorder="1" applyAlignment="1">
      <alignment vertical="center"/>
    </xf>
    <xf numFmtId="3" fontId="32" fillId="0" borderId="18" xfId="0" applyNumberFormat="1" applyFont="1" applyFill="1" applyBorder="1" applyAlignment="1">
      <alignment vertical="center"/>
    </xf>
    <xf numFmtId="3" fontId="32" fillId="2" borderId="18" xfId="0" applyNumberFormat="1" applyFont="1" applyFill="1" applyBorder="1" applyAlignment="1">
      <alignment vertical="center"/>
    </xf>
    <xf numFmtId="3" fontId="32" fillId="0" borderId="12" xfId="0" applyNumberFormat="1" applyFont="1" applyFill="1" applyBorder="1" applyAlignment="1">
      <alignment vertical="center"/>
    </xf>
    <xf numFmtId="3" fontId="32" fillId="2" borderId="12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3" fontId="48" fillId="0" borderId="5" xfId="0" applyNumberFormat="1" applyFont="1" applyFill="1" applyBorder="1" applyAlignment="1">
      <alignment vertical="center"/>
    </xf>
    <xf numFmtId="3" fontId="48" fillId="0" borderId="41" xfId="0" applyNumberFormat="1" applyFont="1" applyFill="1" applyBorder="1" applyAlignment="1">
      <alignment vertical="center"/>
    </xf>
    <xf numFmtId="3" fontId="59" fillId="0" borderId="3" xfId="0" applyNumberFormat="1" applyFont="1" applyFill="1" applyBorder="1" applyAlignment="1">
      <alignment vertical="center"/>
    </xf>
    <xf numFmtId="3" fontId="59" fillId="2" borderId="3" xfId="0" applyNumberFormat="1" applyFont="1" applyFill="1" applyBorder="1" applyAlignment="1">
      <alignment vertical="center"/>
    </xf>
    <xf numFmtId="3" fontId="8" fillId="0" borderId="17" xfId="0" applyNumberFormat="1" applyFont="1" applyFill="1" applyBorder="1" applyAlignment="1">
      <alignment horizontal="right" vertical="center"/>
    </xf>
    <xf numFmtId="3" fontId="8" fillId="0" borderId="8" xfId="0" applyNumberFormat="1" applyFont="1" applyFill="1" applyBorder="1" applyAlignment="1">
      <alignment horizontal="right" vertical="center"/>
    </xf>
    <xf numFmtId="3" fontId="6" fillId="0" borderId="7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3" fontId="32" fillId="2" borderId="8" xfId="0" applyNumberFormat="1" applyFont="1" applyFill="1" applyBorder="1" applyAlignment="1">
      <alignment horizontal="right" vertical="center"/>
    </xf>
    <xf numFmtId="3" fontId="32" fillId="0" borderId="21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32" fillId="0" borderId="5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3" fontId="32" fillId="2" borderId="5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vertical="center"/>
    </xf>
    <xf numFmtId="3" fontId="8" fillId="0" borderId="5" xfId="0" applyNumberFormat="1" applyFont="1" applyFill="1" applyBorder="1" applyAlignment="1">
      <alignment vertical="center"/>
    </xf>
    <xf numFmtId="3" fontId="8" fillId="2" borderId="5" xfId="0" applyNumberFormat="1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3" fontId="8" fillId="0" borderId="8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3" fontId="52" fillId="0" borderId="4" xfId="0" applyNumberFormat="1" applyFont="1" applyFill="1" applyBorder="1" applyAlignment="1">
      <alignment vertical="center"/>
    </xf>
    <xf numFmtId="3" fontId="48" fillId="0" borderId="4" xfId="0" applyNumberFormat="1" applyFont="1" applyFill="1" applyBorder="1" applyAlignment="1">
      <alignment vertical="center"/>
    </xf>
    <xf numFmtId="3" fontId="59" fillId="3" borderId="3" xfId="0" applyNumberFormat="1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vertical="center"/>
    </xf>
    <xf numFmtId="3" fontId="8" fillId="0" borderId="21" xfId="0" applyNumberFormat="1" applyFont="1" applyFill="1" applyBorder="1" applyAlignment="1">
      <alignment vertical="center"/>
    </xf>
    <xf numFmtId="3" fontId="32" fillId="0" borderId="17" xfId="0" applyNumberFormat="1" applyFont="1" applyFill="1" applyBorder="1" applyAlignment="1">
      <alignment vertical="center"/>
    </xf>
    <xf numFmtId="3" fontId="32" fillId="2" borderId="17" xfId="0" applyNumberFormat="1" applyFont="1" applyFill="1" applyBorder="1" applyAlignment="1">
      <alignment vertical="center"/>
    </xf>
    <xf numFmtId="3" fontId="6" fillId="3" borderId="1" xfId="0" applyNumberFormat="1" applyFont="1" applyFill="1" applyBorder="1" applyAlignment="1">
      <alignment vertical="center"/>
    </xf>
    <xf numFmtId="3" fontId="59" fillId="3" borderId="23" xfId="0" applyNumberFormat="1" applyFont="1" applyFill="1" applyBorder="1" applyAlignment="1">
      <alignment vertical="center"/>
    </xf>
    <xf numFmtId="3" fontId="52" fillId="0" borderId="1" xfId="0" applyNumberFormat="1" applyFont="1" applyFill="1" applyBorder="1" applyAlignment="1">
      <alignment vertical="center"/>
    </xf>
    <xf numFmtId="3" fontId="48" fillId="0" borderId="21" xfId="0" applyNumberFormat="1" applyFont="1" applyFill="1" applyBorder="1" applyAlignment="1">
      <alignment vertical="center"/>
    </xf>
    <xf numFmtId="3" fontId="8" fillId="0" borderId="12" xfId="0" applyNumberFormat="1" applyFont="1" applyFill="1" applyBorder="1" applyAlignment="1">
      <alignment vertical="center"/>
    </xf>
    <xf numFmtId="3" fontId="48" fillId="0" borderId="17" xfId="0" applyNumberFormat="1" applyFont="1" applyFill="1" applyBorder="1" applyAlignment="1">
      <alignment vertical="center"/>
    </xf>
    <xf numFmtId="3" fontId="56" fillId="0" borderId="1" xfId="0" applyNumberFormat="1" applyFont="1" applyFill="1" applyBorder="1" applyAlignment="1">
      <alignment vertical="center"/>
    </xf>
    <xf numFmtId="3" fontId="56" fillId="2" borderId="1" xfId="0" applyNumberFormat="1" applyFont="1" applyFill="1" applyBorder="1" applyAlignment="1">
      <alignment vertical="center"/>
    </xf>
    <xf numFmtId="3" fontId="32" fillId="2" borderId="21" xfId="0" applyNumberFormat="1" applyFont="1" applyFill="1" applyBorder="1" applyAlignment="1">
      <alignment vertical="center"/>
    </xf>
    <xf numFmtId="3" fontId="59" fillId="2" borderId="31" xfId="0" applyNumberFormat="1" applyFont="1" applyFill="1" applyBorder="1" applyAlignment="1">
      <alignment vertical="center"/>
    </xf>
    <xf numFmtId="3" fontId="8" fillId="3" borderId="1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21" xfId="0" applyNumberFormat="1" applyFont="1" applyFill="1" applyBorder="1" applyAlignment="1">
      <alignment vertical="center" wrapText="1"/>
    </xf>
    <xf numFmtId="3" fontId="6" fillId="0" borderId="3" xfId="0" applyNumberFormat="1" applyFont="1" applyFill="1" applyBorder="1" applyAlignment="1">
      <alignment vertical="center"/>
    </xf>
    <xf numFmtId="3" fontId="33" fillId="0" borderId="8" xfId="0" applyNumberFormat="1" applyFont="1" applyFill="1" applyBorder="1" applyAlignment="1">
      <alignment vertical="center"/>
    </xf>
    <xf numFmtId="3" fontId="8" fillId="3" borderId="8" xfId="0" applyNumberFormat="1" applyFont="1" applyFill="1" applyBorder="1" applyAlignment="1">
      <alignment vertical="center"/>
    </xf>
    <xf numFmtId="3" fontId="33" fillId="0" borderId="42" xfId="0" applyNumberFormat="1" applyFont="1" applyFill="1" applyBorder="1" applyAlignment="1">
      <alignment vertical="center"/>
    </xf>
    <xf numFmtId="3" fontId="8" fillId="3" borderId="42" xfId="0" applyNumberFormat="1" applyFont="1" applyFill="1" applyBorder="1" applyAlignment="1">
      <alignment vertical="center"/>
    </xf>
    <xf numFmtId="3" fontId="59" fillId="0" borderId="37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vertical="center"/>
    </xf>
    <xf numFmtId="3" fontId="33" fillId="2" borderId="4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3" fontId="33" fillId="2" borderId="1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3" fontId="33" fillId="2" borderId="7" xfId="0" applyNumberFormat="1" applyFont="1" applyFill="1" applyBorder="1" applyAlignment="1">
      <alignment vertical="center"/>
    </xf>
    <xf numFmtId="3" fontId="48" fillId="0" borderId="8" xfId="0" applyNumberFormat="1" applyFont="1" applyFill="1" applyBorder="1" applyAlignment="1">
      <alignment vertical="center"/>
    </xf>
    <xf numFmtId="3" fontId="59" fillId="0" borderId="0" xfId="0" applyNumberFormat="1" applyFont="1" applyFill="1" applyBorder="1" applyAlignment="1">
      <alignment vertical="center"/>
    </xf>
    <xf numFmtId="3" fontId="61" fillId="2" borderId="4" xfId="0" applyNumberFormat="1" applyFont="1" applyFill="1" applyBorder="1" applyAlignment="1">
      <alignment vertical="center"/>
    </xf>
    <xf numFmtId="3" fontId="61" fillId="2" borderId="1" xfId="0" applyNumberFormat="1" applyFont="1" applyFill="1" applyBorder="1" applyAlignment="1">
      <alignment vertical="center"/>
    </xf>
    <xf numFmtId="3" fontId="8" fillId="0" borderId="25" xfId="0" applyNumberFormat="1" applyFont="1" applyFill="1" applyBorder="1" applyAlignment="1">
      <alignment vertical="center"/>
    </xf>
    <xf numFmtId="3" fontId="61" fillId="2" borderId="25" xfId="0" applyNumberFormat="1" applyFont="1" applyFill="1" applyBorder="1" applyAlignment="1">
      <alignment vertical="center"/>
    </xf>
    <xf numFmtId="3" fontId="6" fillId="0" borderId="57" xfId="0" applyNumberFormat="1" applyFont="1" applyFill="1" applyBorder="1" applyAlignment="1">
      <alignment vertical="center"/>
    </xf>
    <xf numFmtId="3" fontId="59" fillId="2" borderId="57" xfId="0" applyNumberFormat="1" applyFont="1" applyFill="1" applyBorder="1" applyAlignment="1">
      <alignment vertical="center"/>
    </xf>
    <xf numFmtId="3" fontId="59" fillId="0" borderId="57" xfId="0" applyNumberFormat="1" applyFont="1" applyFill="1" applyBorder="1" applyAlignment="1">
      <alignment vertical="center"/>
    </xf>
    <xf numFmtId="3" fontId="61" fillId="2" borderId="21" xfId="0" applyNumberFormat="1" applyFont="1" applyFill="1" applyBorder="1" applyAlignment="1">
      <alignment vertical="center"/>
    </xf>
    <xf numFmtId="3" fontId="59" fillId="3" borderId="31" xfId="0" applyNumberFormat="1" applyFont="1" applyFill="1" applyBorder="1" applyAlignment="1">
      <alignment vertical="center"/>
    </xf>
    <xf numFmtId="3" fontId="59" fillId="3" borderId="6" xfId="0" applyNumberFormat="1" applyFont="1" applyFill="1" applyBorder="1" applyAlignment="1">
      <alignment vertical="center" wrapText="1"/>
    </xf>
    <xf numFmtId="3" fontId="61" fillId="2" borderId="12" xfId="0" applyNumberFormat="1" applyFont="1" applyFill="1" applyBorder="1" applyAlignment="1">
      <alignment vertical="center" wrapText="1"/>
    </xf>
    <xf numFmtId="3" fontId="61" fillId="2" borderId="59" xfId="0" applyNumberFormat="1" applyFont="1" applyFill="1" applyBorder="1" applyAlignment="1">
      <alignment vertical="center" wrapText="1"/>
    </xf>
    <xf numFmtId="3" fontId="24" fillId="0" borderId="0" xfId="0" applyNumberFormat="1" applyFont="1" applyBorder="1"/>
    <xf numFmtId="3" fontId="61" fillId="2" borderId="8" xfId="0" applyNumberFormat="1" applyFont="1" applyFill="1" applyBorder="1" applyAlignment="1">
      <alignment vertical="center" wrapText="1"/>
    </xf>
    <xf numFmtId="3" fontId="76" fillId="0" borderId="0" xfId="0" applyNumberFormat="1" applyFont="1"/>
    <xf numFmtId="3" fontId="6" fillId="0" borderId="0" xfId="0" applyNumberFormat="1" applyFont="1" applyFill="1" applyBorder="1" applyAlignment="1">
      <alignment vertical="center"/>
    </xf>
    <xf numFmtId="3" fontId="75" fillId="0" borderId="0" xfId="0" applyNumberFormat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vertical="center"/>
    </xf>
    <xf numFmtId="3" fontId="0" fillId="0" borderId="0" xfId="0" applyNumberFormat="1" applyFill="1"/>
    <xf numFmtId="3" fontId="48" fillId="3" borderId="5" xfId="0" applyNumberFormat="1" applyFont="1" applyFill="1" applyBorder="1" applyAlignment="1">
      <alignment vertical="center"/>
    </xf>
    <xf numFmtId="3" fontId="59" fillId="0" borderId="23" xfId="0" applyNumberFormat="1" applyFont="1" applyFill="1" applyBorder="1" applyAlignment="1">
      <alignment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 vertical="center"/>
    </xf>
    <xf numFmtId="16" fontId="53" fillId="0" borderId="12" xfId="0" applyNumberFormat="1" applyFont="1" applyBorder="1" applyAlignment="1">
      <alignment horizontal="center" vertical="center"/>
    </xf>
    <xf numFmtId="3" fontId="6" fillId="3" borderId="4" xfId="0" applyNumberFormat="1" applyFont="1" applyFill="1" applyBorder="1" applyAlignment="1">
      <alignment vertical="center" wrapText="1"/>
    </xf>
    <xf numFmtId="3" fontId="8" fillId="2" borderId="7" xfId="0" applyNumberFormat="1" applyFont="1" applyFill="1" applyBorder="1" applyAlignment="1">
      <alignment vertical="center"/>
    </xf>
    <xf numFmtId="3" fontId="48" fillId="2" borderId="5" xfId="0" applyNumberFormat="1" applyFont="1" applyFill="1" applyBorder="1" applyAlignment="1">
      <alignment vertical="center"/>
    </xf>
    <xf numFmtId="3" fontId="8" fillId="2" borderId="17" xfId="0" applyNumberFormat="1" applyFont="1" applyFill="1" applyBorder="1" applyAlignment="1">
      <alignment horizontal="right" vertical="center"/>
    </xf>
    <xf numFmtId="3" fontId="8" fillId="2" borderId="8" xfId="0" applyNumberFormat="1" applyFont="1" applyFill="1" applyBorder="1" applyAlignment="1">
      <alignment horizontal="right" vertical="center"/>
    </xf>
    <xf numFmtId="3" fontId="8" fillId="2" borderId="1" xfId="0" applyNumberFormat="1" applyFont="1" applyFill="1" applyBorder="1" applyAlignment="1">
      <alignment vertical="center"/>
    </xf>
    <xf numFmtId="3" fontId="8" fillId="2" borderId="21" xfId="0" applyNumberFormat="1" applyFont="1" applyFill="1" applyBorder="1" applyAlignment="1">
      <alignment vertical="center"/>
    </xf>
    <xf numFmtId="3" fontId="48" fillId="2" borderId="21" xfId="0" applyNumberFormat="1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3" fontId="48" fillId="2" borderId="17" xfId="0" applyNumberFormat="1" applyFont="1" applyFill="1" applyBorder="1" applyAlignment="1">
      <alignment vertical="center"/>
    </xf>
    <xf numFmtId="3" fontId="8" fillId="0" borderId="17" xfId="0" applyNumberFormat="1" applyFont="1" applyFill="1" applyBorder="1" applyAlignment="1">
      <alignment vertical="center"/>
    </xf>
    <xf numFmtId="3" fontId="8" fillId="0" borderId="18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vertical="center" wrapText="1"/>
    </xf>
    <xf numFmtId="3" fontId="8" fillId="0" borderId="21" xfId="0" applyNumberFormat="1" applyFont="1" applyFill="1" applyBorder="1" applyAlignment="1">
      <alignment vertical="center" wrapText="1"/>
    </xf>
    <xf numFmtId="3" fontId="8" fillId="0" borderId="42" xfId="0" applyNumberFormat="1" applyFont="1" applyFill="1" applyBorder="1" applyAlignment="1">
      <alignment vertical="center"/>
    </xf>
    <xf numFmtId="3" fontId="61" fillId="0" borderId="21" xfId="0" applyNumberFormat="1" applyFont="1" applyFill="1" applyBorder="1" applyAlignment="1">
      <alignment vertical="center"/>
    </xf>
    <xf numFmtId="3" fontId="59" fillId="0" borderId="21" xfId="0" applyNumberFormat="1" applyFont="1" applyFill="1" applyBorder="1" applyAlignment="1">
      <alignment vertical="center"/>
    </xf>
    <xf numFmtId="3" fontId="61" fillId="0" borderId="4" xfId="0" applyNumberFormat="1" applyFont="1" applyFill="1" applyBorder="1" applyAlignment="1">
      <alignment vertical="center"/>
    </xf>
    <xf numFmtId="3" fontId="61" fillId="0" borderId="1" xfId="0" applyNumberFormat="1" applyFont="1" applyFill="1" applyBorder="1" applyAlignment="1">
      <alignment vertical="center"/>
    </xf>
    <xf numFmtId="3" fontId="59" fillId="0" borderId="6" xfId="0" applyNumberFormat="1" applyFont="1" applyFill="1" applyBorder="1" applyAlignment="1">
      <alignment vertical="center" wrapText="1"/>
    </xf>
    <xf numFmtId="3" fontId="61" fillId="0" borderId="12" xfId="0" applyNumberFormat="1" applyFont="1" applyFill="1" applyBorder="1" applyAlignment="1">
      <alignment vertical="center" wrapText="1"/>
    </xf>
    <xf numFmtId="3" fontId="61" fillId="0" borderId="59" xfId="0" applyNumberFormat="1" applyFont="1" applyFill="1" applyBorder="1" applyAlignment="1">
      <alignment vertical="center" wrapText="1"/>
    </xf>
    <xf numFmtId="3" fontId="61" fillId="0" borderId="8" xfId="0" applyNumberFormat="1" applyFont="1" applyFill="1" applyBorder="1" applyAlignment="1">
      <alignment vertical="center" wrapText="1"/>
    </xf>
    <xf numFmtId="4" fontId="62" fillId="0" borderId="0" xfId="0" applyNumberFormat="1" applyFont="1" applyBorder="1" applyAlignment="1">
      <alignment horizontal="right" vertical="center"/>
    </xf>
    <xf numFmtId="0" fontId="15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0" borderId="88" xfId="0" applyFont="1" applyBorder="1" applyAlignment="1">
      <alignment horizontal="left" vertical="center" wrapText="1"/>
    </xf>
    <xf numFmtId="0" fontId="10" fillId="0" borderId="18" xfId="0" applyFont="1" applyBorder="1" applyAlignment="1">
      <alignment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16" fontId="10" fillId="0" borderId="17" xfId="0" applyNumberFormat="1" applyFont="1" applyBorder="1" applyAlignment="1">
      <alignment horizontal="center" vertical="center"/>
    </xf>
    <xf numFmtId="3" fontId="8" fillId="2" borderId="17" xfId="0" applyNumberFormat="1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3" fontId="8" fillId="2" borderId="18" xfId="0" applyNumberFormat="1" applyFont="1" applyFill="1" applyBorder="1" applyAlignment="1">
      <alignment vertical="center"/>
    </xf>
    <xf numFmtId="0" fontId="30" fillId="0" borderId="5" xfId="0" applyFont="1" applyBorder="1" applyAlignment="1">
      <alignment horizontal="center" vertical="center" wrapText="1"/>
    </xf>
    <xf numFmtId="16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16" fontId="10" fillId="0" borderId="8" xfId="0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 wrapText="1"/>
    </xf>
    <xf numFmtId="0" fontId="10" fillId="0" borderId="42" xfId="0" applyFont="1" applyBorder="1" applyAlignment="1">
      <alignment horizontal="center" vertical="center"/>
    </xf>
    <xf numFmtId="0" fontId="10" fillId="0" borderId="89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3" fontId="32" fillId="0" borderId="7" xfId="0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3" fontId="32" fillId="0" borderId="42" xfId="0" applyNumberFormat="1" applyFont="1" applyFill="1" applyBorder="1" applyAlignment="1">
      <alignment vertical="center"/>
    </xf>
    <xf numFmtId="3" fontId="8" fillId="2" borderId="42" xfId="0" applyNumberFormat="1" applyFont="1" applyFill="1" applyBorder="1" applyAlignment="1">
      <alignment vertical="center"/>
    </xf>
    <xf numFmtId="0" fontId="27" fillId="0" borderId="21" xfId="0" applyFont="1" applyFill="1" applyBorder="1" applyAlignment="1">
      <alignment vertical="center"/>
    </xf>
    <xf numFmtId="0" fontId="13" fillId="0" borderId="21" xfId="0" applyFont="1" applyBorder="1" applyAlignment="1">
      <alignment horizontal="center" vertical="center" wrapText="1"/>
    </xf>
    <xf numFmtId="0" fontId="27" fillId="0" borderId="5" xfId="0" applyFont="1" applyFill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3" fontId="59" fillId="3" borderId="21" xfId="0" applyNumberFormat="1" applyFont="1" applyFill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0" fontId="15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53" fillId="0" borderId="4" xfId="0" applyFont="1" applyBorder="1" applyAlignment="1">
      <alignment horizontal="center" vertical="center" wrapText="1"/>
    </xf>
    <xf numFmtId="0" fontId="29" fillId="0" borderId="39" xfId="0" applyFont="1" applyFill="1" applyBorder="1" applyAlignment="1">
      <alignment vertical="center" wrapText="1"/>
    </xf>
    <xf numFmtId="0" fontId="29" fillId="0" borderId="90" xfId="0" applyFont="1" applyFill="1" applyBorder="1" applyAlignment="1">
      <alignment vertical="center" wrapText="1"/>
    </xf>
    <xf numFmtId="0" fontId="53" fillId="0" borderId="2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 wrapText="1"/>
    </xf>
    <xf numFmtId="4" fontId="11" fillId="0" borderId="17" xfId="0" applyNumberFormat="1" applyFont="1" applyFill="1" applyBorder="1" applyAlignment="1">
      <alignment horizontal="right" vertical="center"/>
    </xf>
    <xf numFmtId="4" fontId="11" fillId="2" borderId="17" xfId="0" applyNumberFormat="1" applyFont="1" applyFill="1" applyBorder="1" applyAlignment="1">
      <alignment horizontal="right" vertical="center"/>
    </xf>
    <xf numFmtId="4" fontId="53" fillId="0" borderId="8" xfId="0" applyNumberFormat="1" applyFont="1" applyFill="1" applyBorder="1" applyAlignment="1">
      <alignment horizontal="right" vertical="center"/>
    </xf>
    <xf numFmtId="4" fontId="53" fillId="2" borderId="8" xfId="0" applyNumberFormat="1" applyFont="1" applyFill="1" applyBorder="1" applyAlignment="1">
      <alignment horizontal="right" vertical="center"/>
    </xf>
    <xf numFmtId="4" fontId="53" fillId="0" borderId="5" xfId="0" applyNumberFormat="1" applyFont="1" applyFill="1" applyBorder="1" applyAlignment="1">
      <alignment horizontal="right" vertical="center"/>
    </xf>
    <xf numFmtId="4" fontId="53" fillId="2" borderId="5" xfId="0" applyNumberFormat="1" applyFont="1" applyFill="1" applyBorder="1" applyAlignment="1">
      <alignment horizontal="right" vertical="center"/>
    </xf>
    <xf numFmtId="4" fontId="53" fillId="0" borderId="12" xfId="0" applyNumberFormat="1" applyFont="1" applyFill="1" applyBorder="1" applyAlignment="1">
      <alignment horizontal="right" vertical="center"/>
    </xf>
    <xf numFmtId="3" fontId="61" fillId="3" borderId="8" xfId="0" applyNumberFormat="1" applyFont="1" applyFill="1" applyBorder="1" applyAlignment="1">
      <alignment vertical="center" wrapText="1"/>
    </xf>
    <xf numFmtId="3" fontId="61" fillId="3" borderId="12" xfId="0" applyNumberFormat="1" applyFont="1" applyFill="1" applyBorder="1" applyAlignment="1">
      <alignment vertical="center" wrapText="1"/>
    </xf>
    <xf numFmtId="0" fontId="53" fillId="0" borderId="1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54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 wrapText="1"/>
    </xf>
    <xf numFmtId="3" fontId="33" fillId="0" borderId="7" xfId="0" applyNumberFormat="1" applyFont="1" applyFill="1" applyBorder="1" applyAlignment="1">
      <alignment vertical="center"/>
    </xf>
    <xf numFmtId="3" fontId="8" fillId="3" borderId="7" xfId="0" applyNumberFormat="1" applyFont="1" applyFill="1" applyBorder="1" applyAlignment="1">
      <alignment vertical="center"/>
    </xf>
    <xf numFmtId="0" fontId="10" fillId="0" borderId="9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53" fillId="0" borderId="7" xfId="0" applyFont="1" applyFill="1" applyBorder="1" applyAlignment="1">
      <alignment horizontal="left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27" fillId="0" borderId="19" xfId="0" quotePrefix="1" applyFont="1" applyFill="1" applyBorder="1" applyAlignment="1">
      <alignment horizontal="left" vertical="center" wrapText="1"/>
    </xf>
    <xf numFmtId="0" fontId="63" fillId="2" borderId="65" xfId="0" applyFont="1" applyFill="1" applyBorder="1" applyAlignment="1">
      <alignment horizontal="center" vertical="center" textRotation="90" wrapText="1"/>
    </xf>
    <xf numFmtId="0" fontId="63" fillId="2" borderId="63" xfId="0" applyFont="1" applyFill="1" applyBorder="1" applyAlignment="1">
      <alignment horizontal="center" vertical="center" textRotation="90" wrapText="1"/>
    </xf>
    <xf numFmtId="4" fontId="19" fillId="2" borderId="9" xfId="0" applyNumberFormat="1" applyFont="1" applyFill="1" applyBorder="1" applyAlignment="1">
      <alignment horizontal="right" vertical="center"/>
    </xf>
    <xf numFmtId="4" fontId="19" fillId="2" borderId="0" xfId="0" applyNumberFormat="1" applyFont="1" applyFill="1" applyBorder="1" applyAlignment="1">
      <alignment horizontal="right" vertical="center"/>
    </xf>
    <xf numFmtId="4" fontId="19" fillId="2" borderId="62" xfId="0" applyNumberFormat="1" applyFont="1" applyFill="1" applyBorder="1" applyAlignment="1">
      <alignment horizontal="right" vertical="center"/>
    </xf>
    <xf numFmtId="0" fontId="19" fillId="2" borderId="9" xfId="0" applyFont="1" applyFill="1" applyBorder="1" applyAlignment="1">
      <alignment horizontal="right" vertical="center" wrapText="1"/>
    </xf>
    <xf numFmtId="0" fontId="19" fillId="2" borderId="9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right" vertical="center"/>
    </xf>
    <xf numFmtId="0" fontId="19" fillId="2" borderId="62" xfId="0" applyFont="1" applyFill="1" applyBorder="1" applyAlignment="1">
      <alignment horizontal="right" vertical="center"/>
    </xf>
    <xf numFmtId="4" fontId="49" fillId="0" borderId="9" xfId="0" applyNumberFormat="1" applyFont="1" applyBorder="1" applyAlignment="1">
      <alignment horizontal="right" vertical="center"/>
    </xf>
    <xf numFmtId="4" fontId="49" fillId="0" borderId="0" xfId="0" applyNumberFormat="1" applyFont="1" applyBorder="1" applyAlignment="1">
      <alignment horizontal="right" vertical="center"/>
    </xf>
    <xf numFmtId="4" fontId="49" fillId="0" borderId="24" xfId="0" applyNumberFormat="1" applyFont="1" applyBorder="1" applyAlignment="1">
      <alignment horizontal="right" vertical="center"/>
    </xf>
    <xf numFmtId="0" fontId="65" fillId="0" borderId="9" xfId="0" quotePrefix="1" applyFont="1" applyFill="1" applyBorder="1" applyAlignment="1">
      <alignment horizontal="left" vertical="center"/>
    </xf>
    <xf numFmtId="0" fontId="65" fillId="0" borderId="0" xfId="0" quotePrefix="1" applyFont="1" applyFill="1" applyBorder="1" applyAlignment="1">
      <alignment horizontal="left" vertical="center"/>
    </xf>
    <xf numFmtId="0" fontId="65" fillId="0" borderId="24" xfId="0" quotePrefix="1" applyFont="1" applyFill="1" applyBorder="1" applyAlignment="1">
      <alignment horizontal="left" vertical="center"/>
    </xf>
    <xf numFmtId="3" fontId="65" fillId="0" borderId="0" xfId="0" applyNumberFormat="1" applyFont="1" applyBorder="1" applyAlignment="1">
      <alignment horizontal="right" vertical="center"/>
    </xf>
    <xf numFmtId="3" fontId="65" fillId="0" borderId="9" xfId="0" applyNumberFormat="1" applyFont="1" applyBorder="1" applyAlignment="1">
      <alignment horizontal="right" vertical="center"/>
    </xf>
    <xf numFmtId="3" fontId="65" fillId="0" borderId="24" xfId="0" applyNumberFormat="1" applyFont="1" applyBorder="1" applyAlignment="1">
      <alignment horizontal="right" vertical="center"/>
    </xf>
    <xf numFmtId="0" fontId="19" fillId="2" borderId="9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6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right" vertical="center"/>
    </xf>
    <xf numFmtId="0" fontId="65" fillId="0" borderId="9" xfId="0" quotePrefix="1" applyFont="1" applyFill="1" applyBorder="1" applyAlignment="1">
      <alignment horizontal="left" vertical="center" wrapText="1"/>
    </xf>
    <xf numFmtId="0" fontId="65" fillId="0" borderId="0" xfId="0" quotePrefix="1" applyFont="1" applyFill="1" applyBorder="1" applyAlignment="1">
      <alignment horizontal="left" vertical="center" wrapText="1"/>
    </xf>
    <xf numFmtId="4" fontId="19" fillId="2" borderId="24" xfId="0" applyNumberFormat="1" applyFont="1" applyFill="1" applyBorder="1" applyAlignment="1">
      <alignment horizontal="right" vertical="center"/>
    </xf>
    <xf numFmtId="0" fontId="65" fillId="0" borderId="9" xfId="0" quotePrefix="1" applyFont="1" applyBorder="1" applyAlignment="1">
      <alignment horizontal="left" vertical="center"/>
    </xf>
    <xf numFmtId="0" fontId="65" fillId="0" borderId="0" xfId="0" quotePrefix="1" applyFont="1" applyBorder="1" applyAlignment="1">
      <alignment horizontal="left" vertical="center"/>
    </xf>
    <xf numFmtId="0" fontId="65" fillId="0" borderId="24" xfId="0" quotePrefix="1" applyFont="1" applyBorder="1" applyAlignment="1">
      <alignment horizontal="left" vertical="center"/>
    </xf>
    <xf numFmtId="0" fontId="68" fillId="2" borderId="69" xfId="0" applyFont="1" applyFill="1" applyBorder="1" applyAlignment="1">
      <alignment horizontal="center" vertical="center"/>
    </xf>
    <xf numFmtId="0" fontId="68" fillId="2" borderId="24" xfId="0" applyFont="1" applyFill="1" applyBorder="1" applyAlignment="1">
      <alignment horizontal="center" vertical="center"/>
    </xf>
    <xf numFmtId="0" fontId="68" fillId="2" borderId="68" xfId="0" applyFont="1" applyFill="1" applyBorder="1" applyAlignment="1">
      <alignment horizontal="center" vertical="center"/>
    </xf>
    <xf numFmtId="0" fontId="65" fillId="0" borderId="0" xfId="0" quotePrefix="1" applyFont="1" applyBorder="1" applyAlignment="1">
      <alignment horizontal="left" vertical="center" wrapText="1"/>
    </xf>
    <xf numFmtId="0" fontId="65" fillId="0" borderId="24" xfId="0" quotePrefix="1" applyFont="1" applyFill="1" applyBorder="1" applyAlignment="1">
      <alignment horizontal="left" vertical="center" wrapText="1"/>
    </xf>
    <xf numFmtId="0" fontId="74" fillId="6" borderId="87" xfId="0" applyFont="1" applyFill="1" applyBorder="1" applyAlignment="1">
      <alignment horizontal="center"/>
    </xf>
    <xf numFmtId="0" fontId="74" fillId="6" borderId="86" xfId="0" applyFont="1" applyFill="1" applyBorder="1" applyAlignment="1">
      <alignment horizontal="center"/>
    </xf>
    <xf numFmtId="0" fontId="74" fillId="6" borderId="85" xfId="0" applyFont="1" applyFill="1" applyBorder="1" applyAlignment="1">
      <alignment horizontal="center"/>
    </xf>
    <xf numFmtId="3" fontId="49" fillId="0" borderId="9" xfId="0" applyNumberFormat="1" applyFont="1" applyBorder="1" applyAlignment="1">
      <alignment horizontal="right" vertical="center"/>
    </xf>
    <xf numFmtId="0" fontId="49" fillId="0" borderId="0" xfId="0" applyFont="1" applyBorder="1" applyAlignment="1">
      <alignment horizontal="right" vertical="center"/>
    </xf>
    <xf numFmtId="0" fontId="49" fillId="0" borderId="24" xfId="0" applyFont="1" applyBorder="1" applyAlignment="1">
      <alignment horizontal="right" vertical="center"/>
    </xf>
    <xf numFmtId="0" fontId="74" fillId="6" borderId="65" xfId="0" applyFont="1" applyFill="1" applyBorder="1" applyAlignment="1">
      <alignment horizontal="center"/>
    </xf>
    <xf numFmtId="0" fontId="74" fillId="6" borderId="0" xfId="0" applyFont="1" applyFill="1" applyBorder="1" applyAlignment="1">
      <alignment horizontal="center"/>
    </xf>
    <xf numFmtId="0" fontId="74" fillId="6" borderId="64" xfId="0" applyFont="1" applyFill="1" applyBorder="1" applyAlignment="1">
      <alignment horizontal="center"/>
    </xf>
    <xf numFmtId="0" fontId="68" fillId="6" borderId="65" xfId="0" applyFont="1" applyFill="1" applyBorder="1" applyAlignment="1">
      <alignment horizontal="center" vertical="center"/>
    </xf>
    <xf numFmtId="0" fontId="68" fillId="6" borderId="0" xfId="0" applyFont="1" applyFill="1" applyBorder="1" applyAlignment="1">
      <alignment horizontal="center" vertical="center"/>
    </xf>
    <xf numFmtId="0" fontId="68" fillId="6" borderId="64" xfId="0" applyFont="1" applyFill="1" applyBorder="1" applyAlignment="1">
      <alignment horizontal="center" vertical="center"/>
    </xf>
    <xf numFmtId="0" fontId="68" fillId="2" borderId="78" xfId="0" applyFont="1" applyFill="1" applyBorder="1" applyAlignment="1">
      <alignment horizontal="center" vertical="center"/>
    </xf>
    <xf numFmtId="0" fontId="68" fillId="2" borderId="20" xfId="0" applyFont="1" applyFill="1" applyBorder="1" applyAlignment="1">
      <alignment horizontal="center" vertical="center"/>
    </xf>
    <xf numFmtId="0" fontId="68" fillId="2" borderId="77" xfId="0" applyFont="1" applyFill="1" applyBorder="1" applyAlignment="1">
      <alignment horizontal="center" vertical="center"/>
    </xf>
    <xf numFmtId="0" fontId="65" fillId="0" borderId="9" xfId="0" quotePrefix="1" applyFont="1" applyBorder="1" applyAlignment="1">
      <alignment horizontal="left" vertical="center" wrapText="1"/>
    </xf>
    <xf numFmtId="0" fontId="65" fillId="0" borderId="24" xfId="0" quotePrefix="1" applyFont="1" applyBorder="1" applyAlignment="1">
      <alignment horizontal="left" vertical="center" wrapText="1"/>
    </xf>
    <xf numFmtId="0" fontId="72" fillId="0" borderId="76" xfId="0" applyFont="1" applyBorder="1" applyAlignment="1">
      <alignment horizontal="center" vertical="center" textRotation="90" wrapText="1"/>
    </xf>
    <xf numFmtId="0" fontId="71" fillId="0" borderId="74" xfId="0" applyFont="1" applyBorder="1" applyAlignment="1">
      <alignment horizontal="center" vertical="center" textRotation="90" wrapText="1"/>
    </xf>
    <xf numFmtId="0" fontId="71" fillId="0" borderId="72" xfId="0" applyFont="1" applyBorder="1" applyAlignment="1">
      <alignment horizontal="center" vertical="center" textRotation="90" wrapText="1"/>
    </xf>
    <xf numFmtId="4" fontId="19" fillId="2" borderId="43" xfId="0" applyNumberFormat="1" applyFont="1" applyFill="1" applyBorder="1" applyAlignment="1">
      <alignment horizontal="right" vertical="center"/>
    </xf>
    <xf numFmtId="0" fontId="19" fillId="2" borderId="43" xfId="0" applyFont="1" applyFill="1" applyBorder="1" applyAlignment="1">
      <alignment horizontal="right" vertical="center"/>
    </xf>
    <xf numFmtId="0" fontId="19" fillId="2" borderId="75" xfId="0" applyFont="1" applyFill="1" applyBorder="1" applyAlignment="1">
      <alignment horizontal="center" vertical="center" wrapText="1"/>
    </xf>
    <xf numFmtId="0" fontId="19" fillId="2" borderId="73" xfId="0" applyFont="1" applyFill="1" applyBorder="1" applyAlignment="1">
      <alignment horizontal="center" vertical="center"/>
    </xf>
    <xf numFmtId="0" fontId="19" fillId="2" borderId="71" xfId="0" applyFont="1" applyFill="1" applyBorder="1" applyAlignment="1">
      <alignment horizontal="center" vertical="center"/>
    </xf>
    <xf numFmtId="0" fontId="68" fillId="5" borderId="84" xfId="0" applyFont="1" applyFill="1" applyBorder="1" applyAlignment="1">
      <alignment horizontal="center" vertical="center"/>
    </xf>
    <xf numFmtId="0" fontId="68" fillId="5" borderId="83" xfId="0" applyFont="1" applyFill="1" applyBorder="1" applyAlignment="1">
      <alignment horizontal="center" vertical="center"/>
    </xf>
    <xf numFmtId="0" fontId="68" fillId="5" borderId="82" xfId="0" applyFont="1" applyFill="1" applyBorder="1" applyAlignment="1">
      <alignment horizontal="center" vertical="center"/>
    </xf>
    <xf numFmtId="3" fontId="19" fillId="2" borderId="9" xfId="0" applyNumberFormat="1" applyFont="1" applyFill="1" applyBorder="1" applyAlignment="1">
      <alignment horizontal="right" vertical="center"/>
    </xf>
    <xf numFmtId="3" fontId="19" fillId="2" borderId="0" xfId="0" applyNumberFormat="1" applyFont="1" applyFill="1" applyBorder="1" applyAlignment="1">
      <alignment horizontal="right" vertical="center"/>
    </xf>
    <xf numFmtId="3" fontId="70" fillId="0" borderId="78" xfId="0" applyNumberFormat="1" applyFont="1" applyBorder="1" applyAlignment="1">
      <alignment horizontal="left" vertical="top" wrapText="1"/>
    </xf>
    <xf numFmtId="3" fontId="70" fillId="0" borderId="20" xfId="0" applyNumberFormat="1" applyFont="1" applyBorder="1" applyAlignment="1">
      <alignment horizontal="left" vertical="top" wrapText="1"/>
    </xf>
    <xf numFmtId="0" fontId="73" fillId="0" borderId="20" xfId="0" applyFont="1" applyBorder="1" applyAlignment="1">
      <alignment horizontal="left" vertical="top" wrapText="1" shrinkToFit="1"/>
    </xf>
    <xf numFmtId="0" fontId="73" fillId="0" borderId="77" xfId="0" applyFont="1" applyBorder="1" applyAlignment="1">
      <alignment horizontal="left" vertical="top" wrapText="1" shrinkToFit="1"/>
    </xf>
    <xf numFmtId="0" fontId="19" fillId="2" borderId="43" xfId="0" applyFont="1" applyFill="1" applyBorder="1" applyAlignment="1">
      <alignment horizontal="center" vertical="center"/>
    </xf>
    <xf numFmtId="3" fontId="19" fillId="2" borderId="43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 textRotation="90"/>
    </xf>
    <xf numFmtId="0" fontId="15" fillId="0" borderId="5" xfId="0" applyFont="1" applyBorder="1" applyAlignment="1">
      <alignment horizontal="center" vertical="center" textRotation="90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57" fillId="0" borderId="0" xfId="3" applyFont="1" applyAlignment="1">
      <alignment horizontal="center" vertical="center" wrapText="1"/>
    </xf>
    <xf numFmtId="0" fontId="9" fillId="0" borderId="1" xfId="3" applyFont="1" applyBorder="1" applyAlignment="1">
      <alignment horizontal="center" vertical="center" textRotation="90"/>
    </xf>
    <xf numFmtId="0" fontId="9" fillId="0" borderId="5" xfId="3" applyFont="1" applyBorder="1" applyAlignment="1">
      <alignment horizontal="center" vertical="center" textRotation="90"/>
    </xf>
    <xf numFmtId="0" fontId="37" fillId="2" borderId="46" xfId="3" applyFont="1" applyFill="1" applyBorder="1" applyAlignment="1">
      <alignment horizontal="center" vertical="center" wrapText="1"/>
    </xf>
    <xf numFmtId="0" fontId="37" fillId="2" borderId="15" xfId="3" applyFont="1" applyFill="1" applyBorder="1" applyAlignment="1">
      <alignment horizontal="center" vertical="center" wrapText="1"/>
    </xf>
    <xf numFmtId="0" fontId="37" fillId="2" borderId="16" xfId="3" applyFont="1" applyFill="1" applyBorder="1" applyAlignment="1">
      <alignment horizontal="center" vertical="center" wrapText="1"/>
    </xf>
    <xf numFmtId="0" fontId="36" fillId="0" borderId="0" xfId="3" applyNumberFormat="1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4" fontId="41" fillId="2" borderId="47" xfId="0" applyNumberFormat="1" applyFont="1" applyFill="1" applyBorder="1" applyAlignment="1">
      <alignment horizontal="center" vertical="center"/>
    </xf>
    <xf numFmtId="4" fontId="41" fillId="2" borderId="48" xfId="0" applyNumberFormat="1" applyFont="1" applyFill="1" applyBorder="1" applyAlignment="1">
      <alignment horizontal="center" vertical="center"/>
    </xf>
    <xf numFmtId="4" fontId="41" fillId="2" borderId="27" xfId="0" applyNumberFormat="1" applyFont="1" applyFill="1" applyBorder="1" applyAlignment="1">
      <alignment horizontal="center" vertical="center"/>
    </xf>
    <xf numFmtId="4" fontId="41" fillId="2" borderId="28" xfId="0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 textRotation="90"/>
    </xf>
    <xf numFmtId="0" fontId="38" fillId="0" borderId="5" xfId="0" applyFont="1" applyBorder="1" applyAlignment="1">
      <alignment horizontal="center" vertical="center" textRotation="90"/>
    </xf>
    <xf numFmtId="0" fontId="35" fillId="0" borderId="46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3" fontId="0" fillId="7" borderId="0" xfId="0" applyNumberFormat="1" applyFill="1"/>
    <xf numFmtId="0" fontId="0" fillId="7" borderId="0" xfId="0" applyFill="1"/>
  </cellXfs>
  <cellStyles count="4">
    <cellStyle name="Dziesiętny" xfId="1" builtinId="3"/>
    <cellStyle name="Normalny" xfId="0" builtinId="0"/>
    <cellStyle name="Normalny_Plany zadaniowo-finansowe na 2007 r." xfId="2"/>
    <cellStyle name="Normalny_Realizacja zadań płachta  - I kw. 2004" xf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</xdr:row>
      <xdr:rowOff>38100</xdr:rowOff>
    </xdr:from>
    <xdr:to>
      <xdr:col>5</xdr:col>
      <xdr:colOff>161925</xdr:colOff>
      <xdr:row>10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3067050" y="847725"/>
          <a:ext cx="142875" cy="609600"/>
        </a:xfrm>
        <a:prstGeom prst="rightBrace">
          <a:avLst>
            <a:gd name="adj1" fmla="val 44444"/>
            <a:gd name="adj2" fmla="val 52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10</xdr:row>
      <xdr:rowOff>38100</xdr:rowOff>
    </xdr:from>
    <xdr:to>
      <xdr:col>5</xdr:col>
      <xdr:colOff>161925</xdr:colOff>
      <xdr:row>14</xdr:row>
      <xdr:rowOff>190500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/>
        </xdr:cNvSpPr>
      </xdr:nvSpPr>
      <xdr:spPr bwMode="auto">
        <a:xfrm>
          <a:off x="3067050" y="1495425"/>
          <a:ext cx="142875" cy="609600"/>
        </a:xfrm>
        <a:prstGeom prst="rightBrace">
          <a:avLst>
            <a:gd name="adj1" fmla="val 433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15</xdr:row>
      <xdr:rowOff>47625</xdr:rowOff>
    </xdr:from>
    <xdr:to>
      <xdr:col>5</xdr:col>
      <xdr:colOff>161925</xdr:colOff>
      <xdr:row>19</xdr:row>
      <xdr:rowOff>190500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/>
        </xdr:cNvSpPr>
      </xdr:nvSpPr>
      <xdr:spPr bwMode="auto">
        <a:xfrm>
          <a:off x="3067050" y="2152650"/>
          <a:ext cx="142875" cy="600075"/>
        </a:xfrm>
        <a:prstGeom prst="rightBrace">
          <a:avLst>
            <a:gd name="adj1" fmla="val 433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20</xdr:row>
      <xdr:rowOff>19050</xdr:rowOff>
    </xdr:from>
    <xdr:to>
      <xdr:col>5</xdr:col>
      <xdr:colOff>142875</xdr:colOff>
      <xdr:row>24</xdr:row>
      <xdr:rowOff>171450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/>
        </xdr:cNvSpPr>
      </xdr:nvSpPr>
      <xdr:spPr bwMode="auto">
        <a:xfrm>
          <a:off x="3057525" y="2771775"/>
          <a:ext cx="133350" cy="628650"/>
        </a:xfrm>
        <a:prstGeom prst="rightBrace">
          <a:avLst>
            <a:gd name="adj1" fmla="val 47024"/>
            <a:gd name="adj2" fmla="val 484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52</xdr:row>
      <xdr:rowOff>28575</xdr:rowOff>
    </xdr:from>
    <xdr:to>
      <xdr:col>5</xdr:col>
      <xdr:colOff>177800</xdr:colOff>
      <xdr:row>56</xdr:row>
      <xdr:rowOff>219075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/>
        </xdr:cNvSpPr>
      </xdr:nvSpPr>
      <xdr:spPr bwMode="auto">
        <a:xfrm>
          <a:off x="3067050" y="9906000"/>
          <a:ext cx="158750" cy="619125"/>
        </a:xfrm>
        <a:prstGeom prst="rightBrace">
          <a:avLst>
            <a:gd name="adj1" fmla="val 52778"/>
            <a:gd name="adj2" fmla="val 52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57</xdr:row>
      <xdr:rowOff>28575</xdr:rowOff>
    </xdr:from>
    <xdr:to>
      <xdr:col>5</xdr:col>
      <xdr:colOff>161925</xdr:colOff>
      <xdr:row>61</xdr:row>
      <xdr:rowOff>200025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/>
        </xdr:cNvSpPr>
      </xdr:nvSpPr>
      <xdr:spPr bwMode="auto">
        <a:xfrm>
          <a:off x="3067050" y="10553700"/>
          <a:ext cx="142875" cy="619125"/>
        </a:xfrm>
        <a:prstGeom prst="rightBrace">
          <a:avLst>
            <a:gd name="adj1" fmla="val 51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28575</xdr:colOff>
      <xdr:row>62</xdr:row>
      <xdr:rowOff>38100</xdr:rowOff>
    </xdr:from>
    <xdr:to>
      <xdr:col>5</xdr:col>
      <xdr:colOff>161925</xdr:colOff>
      <xdr:row>66</xdr:row>
      <xdr:rowOff>228600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/>
        </xdr:cNvSpPr>
      </xdr:nvSpPr>
      <xdr:spPr bwMode="auto">
        <a:xfrm>
          <a:off x="3076575" y="11210925"/>
          <a:ext cx="133350" cy="609600"/>
        </a:xfrm>
        <a:prstGeom prst="rightBrace">
          <a:avLst>
            <a:gd name="adj1" fmla="val 565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38100</xdr:colOff>
      <xdr:row>67</xdr:row>
      <xdr:rowOff>38100</xdr:rowOff>
    </xdr:from>
    <xdr:to>
      <xdr:col>5</xdr:col>
      <xdr:colOff>142875</xdr:colOff>
      <xdr:row>71</xdr:row>
      <xdr:rowOff>200025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/>
        </xdr:cNvSpPr>
      </xdr:nvSpPr>
      <xdr:spPr bwMode="auto">
        <a:xfrm>
          <a:off x="3086100" y="11858625"/>
          <a:ext cx="104775" cy="609600"/>
        </a:xfrm>
        <a:prstGeom prst="rightBrace">
          <a:avLst>
            <a:gd name="adj1" fmla="val 69697"/>
            <a:gd name="adj2" fmla="val 5211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638175</xdr:colOff>
      <xdr:row>25</xdr:row>
      <xdr:rowOff>9525</xdr:rowOff>
    </xdr:from>
    <xdr:to>
      <xdr:col>6</xdr:col>
      <xdr:colOff>857250</xdr:colOff>
      <xdr:row>29</xdr:row>
      <xdr:rowOff>171450</xdr:rowOff>
    </xdr:to>
    <xdr:sp macro="" textlink="">
      <xdr:nvSpPr>
        <xdr:cNvPr id="10" name="AutoShap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/>
        </xdr:cNvSpPr>
      </xdr:nvSpPr>
      <xdr:spPr bwMode="auto">
        <a:xfrm>
          <a:off x="4267200" y="3409950"/>
          <a:ext cx="0" cy="638175"/>
        </a:xfrm>
        <a:prstGeom prst="rightBrace">
          <a:avLst>
            <a:gd name="adj1" fmla="val 28986"/>
            <a:gd name="adj2" fmla="val 4958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619125</xdr:colOff>
      <xdr:row>72</xdr:row>
      <xdr:rowOff>38100</xdr:rowOff>
    </xdr:from>
    <xdr:to>
      <xdr:col>6</xdr:col>
      <xdr:colOff>847725</xdr:colOff>
      <xdr:row>76</xdr:row>
      <xdr:rowOff>219075</xdr:rowOff>
    </xdr:to>
    <xdr:sp macro="" textlink="">
      <xdr:nvSpPr>
        <xdr:cNvPr id="11" name="AutoShape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/>
        </xdr:cNvSpPr>
      </xdr:nvSpPr>
      <xdr:spPr bwMode="auto">
        <a:xfrm>
          <a:off x="4267200" y="12506325"/>
          <a:ext cx="0" cy="609600"/>
        </a:xfrm>
        <a:prstGeom prst="rightBrace">
          <a:avLst>
            <a:gd name="adj1" fmla="val 32639"/>
            <a:gd name="adj2" fmla="val 5072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638175</xdr:colOff>
      <xdr:row>35</xdr:row>
      <xdr:rowOff>28575</xdr:rowOff>
    </xdr:from>
    <xdr:to>
      <xdr:col>6</xdr:col>
      <xdr:colOff>828675</xdr:colOff>
      <xdr:row>40</xdr:row>
      <xdr:rowOff>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4267200" y="4724400"/>
          <a:ext cx="0" cy="619125"/>
        </a:xfrm>
        <a:prstGeom prst="rightBrace">
          <a:avLst>
            <a:gd name="adj1" fmla="val 33750"/>
            <a:gd name="adj2" fmla="val 4796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733425</xdr:colOff>
      <xdr:row>82</xdr:row>
      <xdr:rowOff>28575</xdr:rowOff>
    </xdr:from>
    <xdr:to>
      <xdr:col>6</xdr:col>
      <xdr:colOff>895350</xdr:colOff>
      <xdr:row>86</xdr:row>
      <xdr:rowOff>228600</xdr:rowOff>
    </xdr:to>
    <xdr:sp macro="" textlink="">
      <xdr:nvSpPr>
        <xdr:cNvPr id="13" name="AutoShape 17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4267200" y="13792200"/>
          <a:ext cx="0" cy="619125"/>
        </a:xfrm>
        <a:prstGeom prst="rightBrace">
          <a:avLst>
            <a:gd name="adj1" fmla="val 50000"/>
            <a:gd name="adj2" fmla="val 5098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885825</xdr:colOff>
      <xdr:row>30</xdr:row>
      <xdr:rowOff>38100</xdr:rowOff>
    </xdr:from>
    <xdr:to>
      <xdr:col>8</xdr:col>
      <xdr:colOff>152400</xdr:colOff>
      <xdr:row>34</xdr:row>
      <xdr:rowOff>219075</xdr:rowOff>
    </xdr:to>
    <xdr:sp macro="" textlink="">
      <xdr:nvSpPr>
        <xdr:cNvPr id="14" name="AutoShape 1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4876800" y="4086225"/>
          <a:ext cx="152400" cy="609600"/>
        </a:xfrm>
        <a:prstGeom prst="rightBrace">
          <a:avLst>
            <a:gd name="adj1" fmla="val 52083"/>
            <a:gd name="adj2" fmla="val 505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885825</xdr:colOff>
      <xdr:row>40</xdr:row>
      <xdr:rowOff>28575</xdr:rowOff>
    </xdr:from>
    <xdr:to>
      <xdr:col>8</xdr:col>
      <xdr:colOff>152400</xdr:colOff>
      <xdr:row>44</xdr:row>
      <xdr:rowOff>190500</xdr:rowOff>
    </xdr:to>
    <xdr:sp macro="" textlink="">
      <xdr:nvSpPr>
        <xdr:cNvPr id="15" name="AutoShape 19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/>
        </xdr:cNvSpPr>
      </xdr:nvSpPr>
      <xdr:spPr bwMode="auto">
        <a:xfrm>
          <a:off x="4876800" y="5372100"/>
          <a:ext cx="152400" cy="619125"/>
        </a:xfrm>
        <a:prstGeom prst="rightBrace">
          <a:avLst>
            <a:gd name="adj1" fmla="val 41667"/>
            <a:gd name="adj2" fmla="val 5043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77</xdr:row>
      <xdr:rowOff>47625</xdr:rowOff>
    </xdr:from>
    <xdr:to>
      <xdr:col>5</xdr:col>
      <xdr:colOff>171450</xdr:colOff>
      <xdr:row>81</xdr:row>
      <xdr:rowOff>238125</xdr:rowOff>
    </xdr:to>
    <xdr:sp macro="" textlink="">
      <xdr:nvSpPr>
        <xdr:cNvPr id="16" name="AutoShape 2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3057525" y="13163550"/>
          <a:ext cx="161925" cy="600075"/>
        </a:xfrm>
        <a:prstGeom prst="rightBrace">
          <a:avLst>
            <a:gd name="adj1" fmla="val 40686"/>
            <a:gd name="adj2" fmla="val 5211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87</xdr:row>
      <xdr:rowOff>19050</xdr:rowOff>
    </xdr:from>
    <xdr:to>
      <xdr:col>5</xdr:col>
      <xdr:colOff>171450</xdr:colOff>
      <xdr:row>91</xdr:row>
      <xdr:rowOff>228600</xdr:rowOff>
    </xdr:to>
    <xdr:sp macro="" textlink="">
      <xdr:nvSpPr>
        <xdr:cNvPr id="17" name="AutoShape 2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/>
        </xdr:cNvSpPr>
      </xdr:nvSpPr>
      <xdr:spPr bwMode="auto">
        <a:xfrm>
          <a:off x="3057525" y="14430375"/>
          <a:ext cx="161925" cy="628650"/>
        </a:xfrm>
        <a:prstGeom prst="rightBrace">
          <a:avLst>
            <a:gd name="adj1" fmla="val 52941"/>
            <a:gd name="adj2" fmla="val 5211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93</xdr:row>
      <xdr:rowOff>28575</xdr:rowOff>
    </xdr:from>
    <xdr:to>
      <xdr:col>5</xdr:col>
      <xdr:colOff>177800</xdr:colOff>
      <xdr:row>96</xdr:row>
      <xdr:rowOff>219075</xdr:rowOff>
    </xdr:to>
    <xdr:sp macro="" textlink="">
      <xdr:nvSpPr>
        <xdr:cNvPr id="18" name="AutoShape 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/>
        </xdr:cNvSpPr>
      </xdr:nvSpPr>
      <xdr:spPr bwMode="auto">
        <a:xfrm>
          <a:off x="3067050" y="15249525"/>
          <a:ext cx="158750" cy="619125"/>
        </a:xfrm>
        <a:prstGeom prst="rightBrace">
          <a:avLst>
            <a:gd name="adj1" fmla="val 52778"/>
            <a:gd name="adj2" fmla="val 52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97</xdr:row>
      <xdr:rowOff>28575</xdr:rowOff>
    </xdr:from>
    <xdr:to>
      <xdr:col>5</xdr:col>
      <xdr:colOff>161925</xdr:colOff>
      <xdr:row>100</xdr:row>
      <xdr:rowOff>200025</xdr:rowOff>
    </xdr:to>
    <xdr:sp macro="" textlink="">
      <xdr:nvSpPr>
        <xdr:cNvPr id="19" name="AutoShape 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/>
        </xdr:cNvSpPr>
      </xdr:nvSpPr>
      <xdr:spPr bwMode="auto">
        <a:xfrm>
          <a:off x="3067050" y="15897225"/>
          <a:ext cx="142875" cy="619125"/>
        </a:xfrm>
        <a:prstGeom prst="rightBrace">
          <a:avLst>
            <a:gd name="adj1" fmla="val 51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28575</xdr:colOff>
      <xdr:row>101</xdr:row>
      <xdr:rowOff>38100</xdr:rowOff>
    </xdr:from>
    <xdr:to>
      <xdr:col>5</xdr:col>
      <xdr:colOff>161925</xdr:colOff>
      <xdr:row>104</xdr:row>
      <xdr:rowOff>228600</xdr:rowOff>
    </xdr:to>
    <xdr:sp macro="" textlink="">
      <xdr:nvSpPr>
        <xdr:cNvPr id="20" name="AutoShape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/>
        </xdr:cNvSpPr>
      </xdr:nvSpPr>
      <xdr:spPr bwMode="auto">
        <a:xfrm>
          <a:off x="3076575" y="16554450"/>
          <a:ext cx="133350" cy="609600"/>
        </a:xfrm>
        <a:prstGeom prst="rightBrace">
          <a:avLst>
            <a:gd name="adj1" fmla="val 565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38100</xdr:colOff>
      <xdr:row>105</xdr:row>
      <xdr:rowOff>38100</xdr:rowOff>
    </xdr:from>
    <xdr:to>
      <xdr:col>5</xdr:col>
      <xdr:colOff>142875</xdr:colOff>
      <xdr:row>108</xdr:row>
      <xdr:rowOff>200025</xdr:rowOff>
    </xdr:to>
    <xdr:sp macro="" textlink="">
      <xdr:nvSpPr>
        <xdr:cNvPr id="21" name="AutoShape 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/>
        </xdr:cNvSpPr>
      </xdr:nvSpPr>
      <xdr:spPr bwMode="auto">
        <a:xfrm>
          <a:off x="3086100" y="17202150"/>
          <a:ext cx="104775" cy="609600"/>
        </a:xfrm>
        <a:prstGeom prst="rightBrace">
          <a:avLst>
            <a:gd name="adj1" fmla="val 69697"/>
            <a:gd name="adj2" fmla="val 5211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650875</xdr:colOff>
      <xdr:row>109</xdr:row>
      <xdr:rowOff>38100</xdr:rowOff>
    </xdr:from>
    <xdr:to>
      <xdr:col>6</xdr:col>
      <xdr:colOff>879475</xdr:colOff>
      <xdr:row>112</xdr:row>
      <xdr:rowOff>219075</xdr:rowOff>
    </xdr:to>
    <xdr:sp macro="" textlink="">
      <xdr:nvSpPr>
        <xdr:cNvPr id="22" name="AutoShape 1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/>
        </xdr:cNvSpPr>
      </xdr:nvSpPr>
      <xdr:spPr bwMode="auto">
        <a:xfrm>
          <a:off x="4270375" y="17849850"/>
          <a:ext cx="0" cy="609600"/>
        </a:xfrm>
        <a:prstGeom prst="rightBrace">
          <a:avLst>
            <a:gd name="adj1" fmla="val 32639"/>
            <a:gd name="adj2" fmla="val 5072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767443</xdr:colOff>
      <xdr:row>117</xdr:row>
      <xdr:rowOff>28575</xdr:rowOff>
    </xdr:from>
    <xdr:to>
      <xdr:col>6</xdr:col>
      <xdr:colOff>929368</xdr:colOff>
      <xdr:row>120</xdr:row>
      <xdr:rowOff>228600</xdr:rowOff>
    </xdr:to>
    <xdr:sp macro="" textlink="">
      <xdr:nvSpPr>
        <xdr:cNvPr id="23" name="AutoShape 1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/>
        </xdr:cNvSpPr>
      </xdr:nvSpPr>
      <xdr:spPr bwMode="auto">
        <a:xfrm>
          <a:off x="4263118" y="19135725"/>
          <a:ext cx="0" cy="619125"/>
        </a:xfrm>
        <a:prstGeom prst="rightBrace">
          <a:avLst>
            <a:gd name="adj1" fmla="val 50000"/>
            <a:gd name="adj2" fmla="val 5098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113</xdr:row>
      <xdr:rowOff>47625</xdr:rowOff>
    </xdr:from>
    <xdr:to>
      <xdr:col>5</xdr:col>
      <xdr:colOff>171450</xdr:colOff>
      <xdr:row>116</xdr:row>
      <xdr:rowOff>238125</xdr:rowOff>
    </xdr:to>
    <xdr:sp macro="" textlink="">
      <xdr:nvSpPr>
        <xdr:cNvPr id="24" name="AutoShape 2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/>
        </xdr:cNvSpPr>
      </xdr:nvSpPr>
      <xdr:spPr bwMode="auto">
        <a:xfrm>
          <a:off x="3057525" y="18507075"/>
          <a:ext cx="161925" cy="600075"/>
        </a:xfrm>
        <a:prstGeom prst="rightBrace">
          <a:avLst>
            <a:gd name="adj1" fmla="val 40686"/>
            <a:gd name="adj2" fmla="val 5211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121</xdr:row>
      <xdr:rowOff>19050</xdr:rowOff>
    </xdr:from>
    <xdr:to>
      <xdr:col>5</xdr:col>
      <xdr:colOff>171450</xdr:colOff>
      <xdr:row>124</xdr:row>
      <xdr:rowOff>228600</xdr:rowOff>
    </xdr:to>
    <xdr:sp macro="" textlink="">
      <xdr:nvSpPr>
        <xdr:cNvPr id="25" name="AutoShape 2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/>
        </xdr:cNvSpPr>
      </xdr:nvSpPr>
      <xdr:spPr bwMode="auto">
        <a:xfrm>
          <a:off x="3057525" y="19773900"/>
          <a:ext cx="161925" cy="628650"/>
        </a:xfrm>
        <a:prstGeom prst="rightBrace">
          <a:avLst>
            <a:gd name="adj1" fmla="val 52941"/>
            <a:gd name="adj2" fmla="val 5211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46</xdr:row>
      <xdr:rowOff>47625</xdr:rowOff>
    </xdr:from>
    <xdr:to>
      <xdr:col>2</xdr:col>
      <xdr:colOff>800100</xdr:colOff>
      <xdr:row>54</xdr:row>
      <xdr:rowOff>0</xdr:rowOff>
    </xdr:to>
    <xdr:sp macro="" textlink="">
      <xdr:nvSpPr>
        <xdr:cNvPr id="8" name="AutoShape 5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/>
        </xdr:cNvSpPr>
      </xdr:nvSpPr>
      <xdr:spPr bwMode="auto">
        <a:xfrm>
          <a:off x="2128838" y="16756063"/>
          <a:ext cx="219075" cy="4820840"/>
        </a:xfrm>
        <a:prstGeom prst="leftBrace">
          <a:avLst>
            <a:gd name="adj1" fmla="val 22371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581024</xdr:colOff>
      <xdr:row>54</xdr:row>
      <xdr:rowOff>47625</xdr:rowOff>
    </xdr:from>
    <xdr:to>
      <xdr:col>2</xdr:col>
      <xdr:colOff>819149</xdr:colOff>
      <xdr:row>60</xdr:row>
      <xdr:rowOff>0</xdr:rowOff>
    </xdr:to>
    <xdr:sp macro="" textlink="">
      <xdr:nvSpPr>
        <xdr:cNvPr id="9" name="AutoShape 4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/>
        </xdr:cNvSpPr>
      </xdr:nvSpPr>
      <xdr:spPr bwMode="auto">
        <a:xfrm>
          <a:off x="2128837" y="21647547"/>
          <a:ext cx="238125" cy="3928666"/>
        </a:xfrm>
        <a:prstGeom prst="leftBrace">
          <a:avLst>
            <a:gd name="adj1" fmla="val 238194"/>
            <a:gd name="adj2" fmla="val 4917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525859</xdr:colOff>
      <xdr:row>9</xdr:row>
      <xdr:rowOff>49609</xdr:rowOff>
    </xdr:from>
    <xdr:to>
      <xdr:col>2</xdr:col>
      <xdr:colOff>783828</xdr:colOff>
      <xdr:row>19</xdr:row>
      <xdr:rowOff>0</xdr:rowOff>
    </xdr:to>
    <xdr:sp macro="" textlink="">
      <xdr:nvSpPr>
        <xdr:cNvPr id="2" name="Nawias klamrowy otwierający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73672" y="5308203"/>
          <a:ext cx="257969" cy="5437188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33" name="Text Box 1">
          <a:extLst>
            <a:ext uri="{FF2B5EF4-FFF2-40B4-BE49-F238E27FC236}">
              <a16:creationId xmlns:a16="http://schemas.microsoft.com/office/drawing/2014/main" id="{00000000-0008-0000-0200-00000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34" name="Text Box 2">
          <a:extLst>
            <a:ext uri="{FF2B5EF4-FFF2-40B4-BE49-F238E27FC236}">
              <a16:creationId xmlns:a16="http://schemas.microsoft.com/office/drawing/2014/main" id="{00000000-0008-0000-0200-00000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35" name="Text Box 3">
          <a:extLst>
            <a:ext uri="{FF2B5EF4-FFF2-40B4-BE49-F238E27FC236}">
              <a16:creationId xmlns:a16="http://schemas.microsoft.com/office/drawing/2014/main" id="{00000000-0008-0000-0200-00000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36" name="Text Box 4">
          <a:extLst>
            <a:ext uri="{FF2B5EF4-FFF2-40B4-BE49-F238E27FC236}">
              <a16:creationId xmlns:a16="http://schemas.microsoft.com/office/drawing/2014/main" id="{00000000-0008-0000-0200-00000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37" name="Text Box 5">
          <a:extLst>
            <a:ext uri="{FF2B5EF4-FFF2-40B4-BE49-F238E27FC236}">
              <a16:creationId xmlns:a16="http://schemas.microsoft.com/office/drawing/2014/main" id="{00000000-0008-0000-0200-00000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38" name="Text Box 6">
          <a:extLst>
            <a:ext uri="{FF2B5EF4-FFF2-40B4-BE49-F238E27FC236}">
              <a16:creationId xmlns:a16="http://schemas.microsoft.com/office/drawing/2014/main" id="{00000000-0008-0000-0200-00000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39" name="Text Box 7">
          <a:extLst>
            <a:ext uri="{FF2B5EF4-FFF2-40B4-BE49-F238E27FC236}">
              <a16:creationId xmlns:a16="http://schemas.microsoft.com/office/drawing/2014/main" id="{00000000-0008-0000-0200-00000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40" name="Text Box 8">
          <a:extLst>
            <a:ext uri="{FF2B5EF4-FFF2-40B4-BE49-F238E27FC236}">
              <a16:creationId xmlns:a16="http://schemas.microsoft.com/office/drawing/2014/main" id="{00000000-0008-0000-0200-00000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41" name="Text Box 9">
          <a:extLst>
            <a:ext uri="{FF2B5EF4-FFF2-40B4-BE49-F238E27FC236}">
              <a16:creationId xmlns:a16="http://schemas.microsoft.com/office/drawing/2014/main" id="{00000000-0008-0000-0200-00000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42" name="Text Box 10">
          <a:extLst>
            <a:ext uri="{FF2B5EF4-FFF2-40B4-BE49-F238E27FC236}">
              <a16:creationId xmlns:a16="http://schemas.microsoft.com/office/drawing/2014/main" id="{00000000-0008-0000-0200-00000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43" name="Text Box 11">
          <a:extLst>
            <a:ext uri="{FF2B5EF4-FFF2-40B4-BE49-F238E27FC236}">
              <a16:creationId xmlns:a16="http://schemas.microsoft.com/office/drawing/2014/main" id="{00000000-0008-0000-0200-00000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7)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44" name="Text Box 12">
          <a:extLst>
            <a:ext uri="{FF2B5EF4-FFF2-40B4-BE49-F238E27FC236}">
              <a16:creationId xmlns:a16="http://schemas.microsoft.com/office/drawing/2014/main" id="{00000000-0008-0000-0200-00000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8)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176</xdr:row>
      <xdr:rowOff>0</xdr:rowOff>
    </xdr:to>
    <xdr:sp macro="" textlink="">
      <xdr:nvSpPr>
        <xdr:cNvPr id="44045" name="Text Box 13">
          <a:extLst>
            <a:ext uri="{FF2B5EF4-FFF2-40B4-BE49-F238E27FC236}">
              <a16:creationId xmlns:a16="http://schemas.microsoft.com/office/drawing/2014/main" id="{00000000-0008-0000-0200-00000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46" name="Text Box 14">
          <a:extLst>
            <a:ext uri="{FF2B5EF4-FFF2-40B4-BE49-F238E27FC236}">
              <a16:creationId xmlns:a16="http://schemas.microsoft.com/office/drawing/2014/main" id="{00000000-0008-0000-0200-00000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47" name="Text Box 15">
          <a:extLst>
            <a:ext uri="{FF2B5EF4-FFF2-40B4-BE49-F238E27FC236}">
              <a16:creationId xmlns:a16="http://schemas.microsoft.com/office/drawing/2014/main" id="{00000000-0008-0000-0200-00000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48" name="Text Box 16">
          <a:extLst>
            <a:ext uri="{FF2B5EF4-FFF2-40B4-BE49-F238E27FC236}">
              <a16:creationId xmlns:a16="http://schemas.microsoft.com/office/drawing/2014/main" id="{00000000-0008-0000-0200-00001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49" name="Text Box 17">
          <a:extLst>
            <a:ext uri="{FF2B5EF4-FFF2-40B4-BE49-F238E27FC236}">
              <a16:creationId xmlns:a16="http://schemas.microsoft.com/office/drawing/2014/main" id="{00000000-0008-0000-0200-00001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0" name="Text Box 18">
          <a:extLst>
            <a:ext uri="{FF2B5EF4-FFF2-40B4-BE49-F238E27FC236}">
              <a16:creationId xmlns:a16="http://schemas.microsoft.com/office/drawing/2014/main" id="{00000000-0008-0000-0200-00001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1" name="Text Box 19">
          <a:extLst>
            <a:ext uri="{FF2B5EF4-FFF2-40B4-BE49-F238E27FC236}">
              <a16:creationId xmlns:a16="http://schemas.microsoft.com/office/drawing/2014/main" id="{00000000-0008-0000-0200-00001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2" name="Text Box 20">
          <a:extLst>
            <a:ext uri="{FF2B5EF4-FFF2-40B4-BE49-F238E27FC236}">
              <a16:creationId xmlns:a16="http://schemas.microsoft.com/office/drawing/2014/main" id="{00000000-0008-0000-0200-00001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3" name="Text Box 21">
          <a:extLst>
            <a:ext uri="{FF2B5EF4-FFF2-40B4-BE49-F238E27FC236}">
              <a16:creationId xmlns:a16="http://schemas.microsoft.com/office/drawing/2014/main" id="{00000000-0008-0000-0200-00001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266700</xdr:rowOff>
    </xdr:to>
    <xdr:sp macro="" textlink="">
      <xdr:nvSpPr>
        <xdr:cNvPr id="44054" name="Text Box 22">
          <a:extLst>
            <a:ext uri="{FF2B5EF4-FFF2-40B4-BE49-F238E27FC236}">
              <a16:creationId xmlns:a16="http://schemas.microsoft.com/office/drawing/2014/main" id="{00000000-0008-0000-0200-00001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5" name="Text Box 23">
          <a:extLst>
            <a:ext uri="{FF2B5EF4-FFF2-40B4-BE49-F238E27FC236}">
              <a16:creationId xmlns:a16="http://schemas.microsoft.com/office/drawing/2014/main" id="{00000000-0008-0000-0200-00001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6" name="Text Box 24">
          <a:extLst>
            <a:ext uri="{FF2B5EF4-FFF2-40B4-BE49-F238E27FC236}">
              <a16:creationId xmlns:a16="http://schemas.microsoft.com/office/drawing/2014/main" id="{00000000-0008-0000-0200-00001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7" name="Text Box 25">
          <a:extLst>
            <a:ext uri="{FF2B5EF4-FFF2-40B4-BE49-F238E27FC236}">
              <a16:creationId xmlns:a16="http://schemas.microsoft.com/office/drawing/2014/main" id="{00000000-0008-0000-0200-00001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8" name="Text Box 26">
          <a:extLst>
            <a:ext uri="{FF2B5EF4-FFF2-40B4-BE49-F238E27FC236}">
              <a16:creationId xmlns:a16="http://schemas.microsoft.com/office/drawing/2014/main" id="{00000000-0008-0000-0200-00001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59" name="Text Box 27">
          <a:extLst>
            <a:ext uri="{FF2B5EF4-FFF2-40B4-BE49-F238E27FC236}">
              <a16:creationId xmlns:a16="http://schemas.microsoft.com/office/drawing/2014/main" id="{00000000-0008-0000-0200-00001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0" name="Text Box 28">
          <a:extLst>
            <a:ext uri="{FF2B5EF4-FFF2-40B4-BE49-F238E27FC236}">
              <a16:creationId xmlns:a16="http://schemas.microsoft.com/office/drawing/2014/main" id="{00000000-0008-0000-0200-00001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1" name="Text Box 29">
          <a:extLst>
            <a:ext uri="{FF2B5EF4-FFF2-40B4-BE49-F238E27FC236}">
              <a16:creationId xmlns:a16="http://schemas.microsoft.com/office/drawing/2014/main" id="{00000000-0008-0000-0200-00001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2" name="Text Box 30">
          <a:extLst>
            <a:ext uri="{FF2B5EF4-FFF2-40B4-BE49-F238E27FC236}">
              <a16:creationId xmlns:a16="http://schemas.microsoft.com/office/drawing/2014/main" id="{00000000-0008-0000-0200-00001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3" name="Text Box 31">
          <a:extLst>
            <a:ext uri="{FF2B5EF4-FFF2-40B4-BE49-F238E27FC236}">
              <a16:creationId xmlns:a16="http://schemas.microsoft.com/office/drawing/2014/main" id="{00000000-0008-0000-0200-00001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4" name="Text Box 32">
          <a:extLst>
            <a:ext uri="{FF2B5EF4-FFF2-40B4-BE49-F238E27FC236}">
              <a16:creationId xmlns:a16="http://schemas.microsoft.com/office/drawing/2014/main" id="{00000000-0008-0000-0200-00002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5" name="Text Box 33">
          <a:extLst>
            <a:ext uri="{FF2B5EF4-FFF2-40B4-BE49-F238E27FC236}">
              <a16:creationId xmlns:a16="http://schemas.microsoft.com/office/drawing/2014/main" id="{00000000-0008-0000-0200-00002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6" name="Text Box 34">
          <a:extLst>
            <a:ext uri="{FF2B5EF4-FFF2-40B4-BE49-F238E27FC236}">
              <a16:creationId xmlns:a16="http://schemas.microsoft.com/office/drawing/2014/main" id="{00000000-0008-0000-0200-00002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7" name="Text Box 35">
          <a:extLst>
            <a:ext uri="{FF2B5EF4-FFF2-40B4-BE49-F238E27FC236}">
              <a16:creationId xmlns:a16="http://schemas.microsoft.com/office/drawing/2014/main" id="{00000000-0008-0000-0200-00002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8" name="Text Box 36">
          <a:extLst>
            <a:ext uri="{FF2B5EF4-FFF2-40B4-BE49-F238E27FC236}">
              <a16:creationId xmlns:a16="http://schemas.microsoft.com/office/drawing/2014/main" id="{00000000-0008-0000-0200-00002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69" name="Text Box 37">
          <a:extLst>
            <a:ext uri="{FF2B5EF4-FFF2-40B4-BE49-F238E27FC236}">
              <a16:creationId xmlns:a16="http://schemas.microsoft.com/office/drawing/2014/main" id="{00000000-0008-0000-0200-00002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0" name="Text Box 38">
          <a:extLst>
            <a:ext uri="{FF2B5EF4-FFF2-40B4-BE49-F238E27FC236}">
              <a16:creationId xmlns:a16="http://schemas.microsoft.com/office/drawing/2014/main" id="{00000000-0008-0000-0200-00002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1" name="Text Box 39">
          <a:extLst>
            <a:ext uri="{FF2B5EF4-FFF2-40B4-BE49-F238E27FC236}">
              <a16:creationId xmlns:a16="http://schemas.microsoft.com/office/drawing/2014/main" id="{00000000-0008-0000-0200-00002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2" name="Text Box 40">
          <a:extLst>
            <a:ext uri="{FF2B5EF4-FFF2-40B4-BE49-F238E27FC236}">
              <a16:creationId xmlns:a16="http://schemas.microsoft.com/office/drawing/2014/main" id="{00000000-0008-0000-0200-00002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3" name="Text Box 41">
          <a:extLst>
            <a:ext uri="{FF2B5EF4-FFF2-40B4-BE49-F238E27FC236}">
              <a16:creationId xmlns:a16="http://schemas.microsoft.com/office/drawing/2014/main" id="{00000000-0008-0000-0200-00002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4" name="Text Box 42">
          <a:extLst>
            <a:ext uri="{FF2B5EF4-FFF2-40B4-BE49-F238E27FC236}">
              <a16:creationId xmlns:a16="http://schemas.microsoft.com/office/drawing/2014/main" id="{00000000-0008-0000-0200-00002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5" name="Text Box 43">
          <a:extLst>
            <a:ext uri="{FF2B5EF4-FFF2-40B4-BE49-F238E27FC236}">
              <a16:creationId xmlns:a16="http://schemas.microsoft.com/office/drawing/2014/main" id="{00000000-0008-0000-0200-00002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6" name="Text Box 44">
          <a:extLst>
            <a:ext uri="{FF2B5EF4-FFF2-40B4-BE49-F238E27FC236}">
              <a16:creationId xmlns:a16="http://schemas.microsoft.com/office/drawing/2014/main" id="{00000000-0008-0000-0200-00002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7" name="Text Box 45">
          <a:extLst>
            <a:ext uri="{FF2B5EF4-FFF2-40B4-BE49-F238E27FC236}">
              <a16:creationId xmlns:a16="http://schemas.microsoft.com/office/drawing/2014/main" id="{00000000-0008-0000-0200-00002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8" name="Text Box 46">
          <a:extLst>
            <a:ext uri="{FF2B5EF4-FFF2-40B4-BE49-F238E27FC236}">
              <a16:creationId xmlns:a16="http://schemas.microsoft.com/office/drawing/2014/main" id="{00000000-0008-0000-0200-00002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79" name="Text Box 47">
          <a:extLst>
            <a:ext uri="{FF2B5EF4-FFF2-40B4-BE49-F238E27FC236}">
              <a16:creationId xmlns:a16="http://schemas.microsoft.com/office/drawing/2014/main" id="{00000000-0008-0000-0200-00002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0" name="Text Box 48">
          <a:extLst>
            <a:ext uri="{FF2B5EF4-FFF2-40B4-BE49-F238E27FC236}">
              <a16:creationId xmlns:a16="http://schemas.microsoft.com/office/drawing/2014/main" id="{00000000-0008-0000-0200-00003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1" name="Text Box 49">
          <a:extLst>
            <a:ext uri="{FF2B5EF4-FFF2-40B4-BE49-F238E27FC236}">
              <a16:creationId xmlns:a16="http://schemas.microsoft.com/office/drawing/2014/main" id="{00000000-0008-0000-0200-00003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2" name="Text Box 50">
          <a:extLst>
            <a:ext uri="{FF2B5EF4-FFF2-40B4-BE49-F238E27FC236}">
              <a16:creationId xmlns:a16="http://schemas.microsoft.com/office/drawing/2014/main" id="{00000000-0008-0000-0200-00003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3" name="Text Box 51">
          <a:extLst>
            <a:ext uri="{FF2B5EF4-FFF2-40B4-BE49-F238E27FC236}">
              <a16:creationId xmlns:a16="http://schemas.microsoft.com/office/drawing/2014/main" id="{00000000-0008-0000-0200-00003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4" name="Text Box 52">
          <a:extLst>
            <a:ext uri="{FF2B5EF4-FFF2-40B4-BE49-F238E27FC236}">
              <a16:creationId xmlns:a16="http://schemas.microsoft.com/office/drawing/2014/main" id="{00000000-0008-0000-0200-00003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5" name="Text Box 53">
          <a:extLst>
            <a:ext uri="{FF2B5EF4-FFF2-40B4-BE49-F238E27FC236}">
              <a16:creationId xmlns:a16="http://schemas.microsoft.com/office/drawing/2014/main" id="{00000000-0008-0000-0200-00003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6" name="Text Box 54">
          <a:extLst>
            <a:ext uri="{FF2B5EF4-FFF2-40B4-BE49-F238E27FC236}">
              <a16:creationId xmlns:a16="http://schemas.microsoft.com/office/drawing/2014/main" id="{00000000-0008-0000-0200-00003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7" name="Text Box 55">
          <a:extLst>
            <a:ext uri="{FF2B5EF4-FFF2-40B4-BE49-F238E27FC236}">
              <a16:creationId xmlns:a16="http://schemas.microsoft.com/office/drawing/2014/main" id="{00000000-0008-0000-0200-00003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8" name="Text Box 56">
          <a:extLst>
            <a:ext uri="{FF2B5EF4-FFF2-40B4-BE49-F238E27FC236}">
              <a16:creationId xmlns:a16="http://schemas.microsoft.com/office/drawing/2014/main" id="{00000000-0008-0000-0200-00003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89" name="Text Box 57">
          <a:extLst>
            <a:ext uri="{FF2B5EF4-FFF2-40B4-BE49-F238E27FC236}">
              <a16:creationId xmlns:a16="http://schemas.microsoft.com/office/drawing/2014/main" id="{00000000-0008-0000-0200-00003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0" name="Text Box 58">
          <a:extLst>
            <a:ext uri="{FF2B5EF4-FFF2-40B4-BE49-F238E27FC236}">
              <a16:creationId xmlns:a16="http://schemas.microsoft.com/office/drawing/2014/main" id="{00000000-0008-0000-0200-00003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1" name="Text Box 59">
          <a:extLst>
            <a:ext uri="{FF2B5EF4-FFF2-40B4-BE49-F238E27FC236}">
              <a16:creationId xmlns:a16="http://schemas.microsoft.com/office/drawing/2014/main" id="{00000000-0008-0000-0200-00003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2" name="Text Box 60">
          <a:extLst>
            <a:ext uri="{FF2B5EF4-FFF2-40B4-BE49-F238E27FC236}">
              <a16:creationId xmlns:a16="http://schemas.microsoft.com/office/drawing/2014/main" id="{00000000-0008-0000-0200-00003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3" name="Text Box 61">
          <a:extLst>
            <a:ext uri="{FF2B5EF4-FFF2-40B4-BE49-F238E27FC236}">
              <a16:creationId xmlns:a16="http://schemas.microsoft.com/office/drawing/2014/main" id="{00000000-0008-0000-0200-00003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4" name="Text Box 62">
          <a:extLst>
            <a:ext uri="{FF2B5EF4-FFF2-40B4-BE49-F238E27FC236}">
              <a16:creationId xmlns:a16="http://schemas.microsoft.com/office/drawing/2014/main" id="{00000000-0008-0000-0200-00003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5" name="Text Box 63">
          <a:extLst>
            <a:ext uri="{FF2B5EF4-FFF2-40B4-BE49-F238E27FC236}">
              <a16:creationId xmlns:a16="http://schemas.microsoft.com/office/drawing/2014/main" id="{00000000-0008-0000-0200-00003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6" name="Text Box 64">
          <a:extLst>
            <a:ext uri="{FF2B5EF4-FFF2-40B4-BE49-F238E27FC236}">
              <a16:creationId xmlns:a16="http://schemas.microsoft.com/office/drawing/2014/main" id="{00000000-0008-0000-0200-00004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7" name="Text Box 65">
          <a:extLst>
            <a:ext uri="{FF2B5EF4-FFF2-40B4-BE49-F238E27FC236}">
              <a16:creationId xmlns:a16="http://schemas.microsoft.com/office/drawing/2014/main" id="{00000000-0008-0000-0200-00004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8" name="Text Box 66">
          <a:extLst>
            <a:ext uri="{FF2B5EF4-FFF2-40B4-BE49-F238E27FC236}">
              <a16:creationId xmlns:a16="http://schemas.microsoft.com/office/drawing/2014/main" id="{00000000-0008-0000-0200-00004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099" name="Text Box 67">
          <a:extLst>
            <a:ext uri="{FF2B5EF4-FFF2-40B4-BE49-F238E27FC236}">
              <a16:creationId xmlns:a16="http://schemas.microsoft.com/office/drawing/2014/main" id="{00000000-0008-0000-0200-00004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00" name="Text Box 68">
          <a:extLst>
            <a:ext uri="{FF2B5EF4-FFF2-40B4-BE49-F238E27FC236}">
              <a16:creationId xmlns:a16="http://schemas.microsoft.com/office/drawing/2014/main" id="{00000000-0008-0000-0200-00004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01" name="Text Box 69">
          <a:extLst>
            <a:ext uri="{FF2B5EF4-FFF2-40B4-BE49-F238E27FC236}">
              <a16:creationId xmlns:a16="http://schemas.microsoft.com/office/drawing/2014/main" id="{00000000-0008-0000-0200-00004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285750</xdr:rowOff>
    </xdr:to>
    <xdr:sp macro="" textlink="">
      <xdr:nvSpPr>
        <xdr:cNvPr id="44102" name="Text Box 70">
          <a:extLst>
            <a:ext uri="{FF2B5EF4-FFF2-40B4-BE49-F238E27FC236}">
              <a16:creationId xmlns:a16="http://schemas.microsoft.com/office/drawing/2014/main" id="{00000000-0008-0000-0200-00004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175</xdr:row>
      <xdr:rowOff>9525</xdr:rowOff>
    </xdr:from>
    <xdr:to>
      <xdr:col>5</xdr:col>
      <xdr:colOff>0</xdr:colOff>
      <xdr:row>175</xdr:row>
      <xdr:rowOff>276225</xdr:rowOff>
    </xdr:to>
    <xdr:sp macro="" textlink="">
      <xdr:nvSpPr>
        <xdr:cNvPr id="44103" name="Text Box 71">
          <a:extLst>
            <a:ext uri="{FF2B5EF4-FFF2-40B4-BE49-F238E27FC236}">
              <a16:creationId xmlns:a16="http://schemas.microsoft.com/office/drawing/2014/main" id="{00000000-0008-0000-0200-00004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175</xdr:row>
      <xdr:rowOff>9525</xdr:rowOff>
    </xdr:from>
    <xdr:to>
      <xdr:col>5</xdr:col>
      <xdr:colOff>0</xdr:colOff>
      <xdr:row>175</xdr:row>
      <xdr:rowOff>276225</xdr:rowOff>
    </xdr:to>
    <xdr:sp macro="" textlink="">
      <xdr:nvSpPr>
        <xdr:cNvPr id="44104" name="Text Box 72">
          <a:extLst>
            <a:ext uri="{FF2B5EF4-FFF2-40B4-BE49-F238E27FC236}">
              <a16:creationId xmlns:a16="http://schemas.microsoft.com/office/drawing/2014/main" id="{00000000-0008-0000-0200-00004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175</xdr:row>
      <xdr:rowOff>9525</xdr:rowOff>
    </xdr:from>
    <xdr:to>
      <xdr:col>5</xdr:col>
      <xdr:colOff>0</xdr:colOff>
      <xdr:row>175</xdr:row>
      <xdr:rowOff>276225</xdr:rowOff>
    </xdr:to>
    <xdr:sp macro="" textlink="">
      <xdr:nvSpPr>
        <xdr:cNvPr id="44105" name="Text Box 73">
          <a:extLst>
            <a:ext uri="{FF2B5EF4-FFF2-40B4-BE49-F238E27FC236}">
              <a16:creationId xmlns:a16="http://schemas.microsoft.com/office/drawing/2014/main" id="{00000000-0008-0000-0200-00004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06" name="Text Box 74">
          <a:extLst>
            <a:ext uri="{FF2B5EF4-FFF2-40B4-BE49-F238E27FC236}">
              <a16:creationId xmlns:a16="http://schemas.microsoft.com/office/drawing/2014/main" id="{00000000-0008-0000-0200-00004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07" name="Text Box 75">
          <a:extLst>
            <a:ext uri="{FF2B5EF4-FFF2-40B4-BE49-F238E27FC236}">
              <a16:creationId xmlns:a16="http://schemas.microsoft.com/office/drawing/2014/main" id="{00000000-0008-0000-0200-00004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08" name="Text Box 76">
          <a:extLst>
            <a:ext uri="{FF2B5EF4-FFF2-40B4-BE49-F238E27FC236}">
              <a16:creationId xmlns:a16="http://schemas.microsoft.com/office/drawing/2014/main" id="{00000000-0008-0000-0200-00004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09" name="Text Box 77">
          <a:extLst>
            <a:ext uri="{FF2B5EF4-FFF2-40B4-BE49-F238E27FC236}">
              <a16:creationId xmlns:a16="http://schemas.microsoft.com/office/drawing/2014/main" id="{00000000-0008-0000-0200-00004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0" name="Text Box 78">
          <a:extLst>
            <a:ext uri="{FF2B5EF4-FFF2-40B4-BE49-F238E27FC236}">
              <a16:creationId xmlns:a16="http://schemas.microsoft.com/office/drawing/2014/main" id="{00000000-0008-0000-0200-00004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1" name="Text Box 79">
          <a:extLst>
            <a:ext uri="{FF2B5EF4-FFF2-40B4-BE49-F238E27FC236}">
              <a16:creationId xmlns:a16="http://schemas.microsoft.com/office/drawing/2014/main" id="{00000000-0008-0000-0200-00004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2" name="Text Box 80">
          <a:extLst>
            <a:ext uri="{FF2B5EF4-FFF2-40B4-BE49-F238E27FC236}">
              <a16:creationId xmlns:a16="http://schemas.microsoft.com/office/drawing/2014/main" id="{00000000-0008-0000-0200-00005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3" name="Text Box 81">
          <a:extLst>
            <a:ext uri="{FF2B5EF4-FFF2-40B4-BE49-F238E27FC236}">
              <a16:creationId xmlns:a16="http://schemas.microsoft.com/office/drawing/2014/main" id="{00000000-0008-0000-0200-00005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4" name="Text Box 82">
          <a:extLst>
            <a:ext uri="{FF2B5EF4-FFF2-40B4-BE49-F238E27FC236}">
              <a16:creationId xmlns:a16="http://schemas.microsoft.com/office/drawing/2014/main" id="{00000000-0008-0000-0200-00005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5" name="Text Box 83">
          <a:extLst>
            <a:ext uri="{FF2B5EF4-FFF2-40B4-BE49-F238E27FC236}">
              <a16:creationId xmlns:a16="http://schemas.microsoft.com/office/drawing/2014/main" id="{00000000-0008-0000-0200-00005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6" name="Text Box 84">
          <a:extLst>
            <a:ext uri="{FF2B5EF4-FFF2-40B4-BE49-F238E27FC236}">
              <a16:creationId xmlns:a16="http://schemas.microsoft.com/office/drawing/2014/main" id="{00000000-0008-0000-0200-00005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7" name="Text Box 85">
          <a:extLst>
            <a:ext uri="{FF2B5EF4-FFF2-40B4-BE49-F238E27FC236}">
              <a16:creationId xmlns:a16="http://schemas.microsoft.com/office/drawing/2014/main" id="{00000000-0008-0000-0200-00005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8" name="Text Box 86">
          <a:extLst>
            <a:ext uri="{FF2B5EF4-FFF2-40B4-BE49-F238E27FC236}">
              <a16:creationId xmlns:a16="http://schemas.microsoft.com/office/drawing/2014/main" id="{00000000-0008-0000-0200-00005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19" name="Text Box 87">
          <a:extLst>
            <a:ext uri="{FF2B5EF4-FFF2-40B4-BE49-F238E27FC236}">
              <a16:creationId xmlns:a16="http://schemas.microsoft.com/office/drawing/2014/main" id="{00000000-0008-0000-0200-00005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0" name="Text Box 88">
          <a:extLst>
            <a:ext uri="{FF2B5EF4-FFF2-40B4-BE49-F238E27FC236}">
              <a16:creationId xmlns:a16="http://schemas.microsoft.com/office/drawing/2014/main" id="{00000000-0008-0000-0200-00005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1" name="Text Box 89">
          <a:extLst>
            <a:ext uri="{FF2B5EF4-FFF2-40B4-BE49-F238E27FC236}">
              <a16:creationId xmlns:a16="http://schemas.microsoft.com/office/drawing/2014/main" id="{00000000-0008-0000-0200-00005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2" name="Text Box 90">
          <a:extLst>
            <a:ext uri="{FF2B5EF4-FFF2-40B4-BE49-F238E27FC236}">
              <a16:creationId xmlns:a16="http://schemas.microsoft.com/office/drawing/2014/main" id="{00000000-0008-0000-0200-00005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3" name="Text Box 91">
          <a:extLst>
            <a:ext uri="{FF2B5EF4-FFF2-40B4-BE49-F238E27FC236}">
              <a16:creationId xmlns:a16="http://schemas.microsoft.com/office/drawing/2014/main" id="{00000000-0008-0000-0200-00005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4" name="Text Box 92">
          <a:extLst>
            <a:ext uri="{FF2B5EF4-FFF2-40B4-BE49-F238E27FC236}">
              <a16:creationId xmlns:a16="http://schemas.microsoft.com/office/drawing/2014/main" id="{00000000-0008-0000-0200-00005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5" name="Text Box 93">
          <a:extLst>
            <a:ext uri="{FF2B5EF4-FFF2-40B4-BE49-F238E27FC236}">
              <a16:creationId xmlns:a16="http://schemas.microsoft.com/office/drawing/2014/main" id="{00000000-0008-0000-0200-00005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6" name="Text Box 94">
          <a:extLst>
            <a:ext uri="{FF2B5EF4-FFF2-40B4-BE49-F238E27FC236}">
              <a16:creationId xmlns:a16="http://schemas.microsoft.com/office/drawing/2014/main" id="{00000000-0008-0000-0200-00005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7" name="Text Box 95">
          <a:extLst>
            <a:ext uri="{FF2B5EF4-FFF2-40B4-BE49-F238E27FC236}">
              <a16:creationId xmlns:a16="http://schemas.microsoft.com/office/drawing/2014/main" id="{00000000-0008-0000-0200-00005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8" name="Text Box 96">
          <a:extLst>
            <a:ext uri="{FF2B5EF4-FFF2-40B4-BE49-F238E27FC236}">
              <a16:creationId xmlns:a16="http://schemas.microsoft.com/office/drawing/2014/main" id="{00000000-0008-0000-0200-00006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29" name="Text Box 97">
          <a:extLst>
            <a:ext uri="{FF2B5EF4-FFF2-40B4-BE49-F238E27FC236}">
              <a16:creationId xmlns:a16="http://schemas.microsoft.com/office/drawing/2014/main" id="{00000000-0008-0000-0200-00006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0" name="Text Box 98">
          <a:extLst>
            <a:ext uri="{FF2B5EF4-FFF2-40B4-BE49-F238E27FC236}">
              <a16:creationId xmlns:a16="http://schemas.microsoft.com/office/drawing/2014/main" id="{00000000-0008-0000-0200-00006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1" name="Text Box 99">
          <a:extLst>
            <a:ext uri="{FF2B5EF4-FFF2-40B4-BE49-F238E27FC236}">
              <a16:creationId xmlns:a16="http://schemas.microsoft.com/office/drawing/2014/main" id="{00000000-0008-0000-0200-00006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2" name="Text Box 100">
          <a:extLst>
            <a:ext uri="{FF2B5EF4-FFF2-40B4-BE49-F238E27FC236}">
              <a16:creationId xmlns:a16="http://schemas.microsoft.com/office/drawing/2014/main" id="{00000000-0008-0000-0200-00006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3" name="Text Box 101">
          <a:extLst>
            <a:ext uri="{FF2B5EF4-FFF2-40B4-BE49-F238E27FC236}">
              <a16:creationId xmlns:a16="http://schemas.microsoft.com/office/drawing/2014/main" id="{00000000-0008-0000-0200-00006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4" name="Text Box 102">
          <a:extLst>
            <a:ext uri="{FF2B5EF4-FFF2-40B4-BE49-F238E27FC236}">
              <a16:creationId xmlns:a16="http://schemas.microsoft.com/office/drawing/2014/main" id="{00000000-0008-0000-0200-00006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5" name="Text Box 103">
          <a:extLst>
            <a:ext uri="{FF2B5EF4-FFF2-40B4-BE49-F238E27FC236}">
              <a16:creationId xmlns:a16="http://schemas.microsoft.com/office/drawing/2014/main" id="{00000000-0008-0000-0200-00006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276225</xdr:rowOff>
    </xdr:to>
    <xdr:sp macro="" textlink="">
      <xdr:nvSpPr>
        <xdr:cNvPr id="44136" name="Text Box 104">
          <a:extLst>
            <a:ext uri="{FF2B5EF4-FFF2-40B4-BE49-F238E27FC236}">
              <a16:creationId xmlns:a16="http://schemas.microsoft.com/office/drawing/2014/main" id="{00000000-0008-0000-0200-00006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7)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7" name="Text Box 105">
          <a:extLst>
            <a:ext uri="{FF2B5EF4-FFF2-40B4-BE49-F238E27FC236}">
              <a16:creationId xmlns:a16="http://schemas.microsoft.com/office/drawing/2014/main" id="{00000000-0008-0000-0200-00006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8" name="Text Box 106">
          <a:extLst>
            <a:ext uri="{FF2B5EF4-FFF2-40B4-BE49-F238E27FC236}">
              <a16:creationId xmlns:a16="http://schemas.microsoft.com/office/drawing/2014/main" id="{00000000-0008-0000-0200-00006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39" name="Text Box 107">
          <a:extLst>
            <a:ext uri="{FF2B5EF4-FFF2-40B4-BE49-F238E27FC236}">
              <a16:creationId xmlns:a16="http://schemas.microsoft.com/office/drawing/2014/main" id="{00000000-0008-0000-0200-00006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0" name="Text Box 108">
          <a:extLst>
            <a:ext uri="{FF2B5EF4-FFF2-40B4-BE49-F238E27FC236}">
              <a16:creationId xmlns:a16="http://schemas.microsoft.com/office/drawing/2014/main" id="{00000000-0008-0000-0200-00006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1" name="Text Box 109">
          <a:extLst>
            <a:ext uri="{FF2B5EF4-FFF2-40B4-BE49-F238E27FC236}">
              <a16:creationId xmlns:a16="http://schemas.microsoft.com/office/drawing/2014/main" id="{00000000-0008-0000-0200-00006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2" name="Text Box 110">
          <a:extLst>
            <a:ext uri="{FF2B5EF4-FFF2-40B4-BE49-F238E27FC236}">
              <a16:creationId xmlns:a16="http://schemas.microsoft.com/office/drawing/2014/main" id="{00000000-0008-0000-0200-00006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3" name="Text Box 111">
          <a:extLst>
            <a:ext uri="{FF2B5EF4-FFF2-40B4-BE49-F238E27FC236}">
              <a16:creationId xmlns:a16="http://schemas.microsoft.com/office/drawing/2014/main" id="{00000000-0008-0000-0200-00006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4" name="Text Box 112">
          <a:extLst>
            <a:ext uri="{FF2B5EF4-FFF2-40B4-BE49-F238E27FC236}">
              <a16:creationId xmlns:a16="http://schemas.microsoft.com/office/drawing/2014/main" id="{00000000-0008-0000-0200-00007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5" name="Text Box 113">
          <a:extLst>
            <a:ext uri="{FF2B5EF4-FFF2-40B4-BE49-F238E27FC236}">
              <a16:creationId xmlns:a16="http://schemas.microsoft.com/office/drawing/2014/main" id="{00000000-0008-0000-0200-00007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6" name="Text Box 114">
          <a:extLst>
            <a:ext uri="{FF2B5EF4-FFF2-40B4-BE49-F238E27FC236}">
              <a16:creationId xmlns:a16="http://schemas.microsoft.com/office/drawing/2014/main" id="{00000000-0008-0000-0200-00007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7" name="Text Box 115">
          <a:extLst>
            <a:ext uri="{FF2B5EF4-FFF2-40B4-BE49-F238E27FC236}">
              <a16:creationId xmlns:a16="http://schemas.microsoft.com/office/drawing/2014/main" id="{00000000-0008-0000-0200-00007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8" name="Text Box 116">
          <a:extLst>
            <a:ext uri="{FF2B5EF4-FFF2-40B4-BE49-F238E27FC236}">
              <a16:creationId xmlns:a16="http://schemas.microsoft.com/office/drawing/2014/main" id="{00000000-0008-0000-0200-00007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49" name="Text Box 117">
          <a:extLst>
            <a:ext uri="{FF2B5EF4-FFF2-40B4-BE49-F238E27FC236}">
              <a16:creationId xmlns:a16="http://schemas.microsoft.com/office/drawing/2014/main" id="{00000000-0008-0000-0200-00007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0" name="Text Box 118">
          <a:extLst>
            <a:ext uri="{FF2B5EF4-FFF2-40B4-BE49-F238E27FC236}">
              <a16:creationId xmlns:a16="http://schemas.microsoft.com/office/drawing/2014/main" id="{00000000-0008-0000-0200-00007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1" name="Text Box 119">
          <a:extLst>
            <a:ext uri="{FF2B5EF4-FFF2-40B4-BE49-F238E27FC236}">
              <a16:creationId xmlns:a16="http://schemas.microsoft.com/office/drawing/2014/main" id="{00000000-0008-0000-0200-00007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2" name="Text Box 120">
          <a:extLst>
            <a:ext uri="{FF2B5EF4-FFF2-40B4-BE49-F238E27FC236}">
              <a16:creationId xmlns:a16="http://schemas.microsoft.com/office/drawing/2014/main" id="{00000000-0008-0000-0200-00007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3" name="Text Box 121">
          <a:extLst>
            <a:ext uri="{FF2B5EF4-FFF2-40B4-BE49-F238E27FC236}">
              <a16:creationId xmlns:a16="http://schemas.microsoft.com/office/drawing/2014/main" id="{00000000-0008-0000-0200-00007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4" name="Text Box 122">
          <a:extLst>
            <a:ext uri="{FF2B5EF4-FFF2-40B4-BE49-F238E27FC236}">
              <a16:creationId xmlns:a16="http://schemas.microsoft.com/office/drawing/2014/main" id="{00000000-0008-0000-0200-00007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5" name="Text Box 123">
          <a:extLst>
            <a:ext uri="{FF2B5EF4-FFF2-40B4-BE49-F238E27FC236}">
              <a16:creationId xmlns:a16="http://schemas.microsoft.com/office/drawing/2014/main" id="{00000000-0008-0000-0200-00007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6" name="Text Box 124">
          <a:extLst>
            <a:ext uri="{FF2B5EF4-FFF2-40B4-BE49-F238E27FC236}">
              <a16:creationId xmlns:a16="http://schemas.microsoft.com/office/drawing/2014/main" id="{00000000-0008-0000-0200-00007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7" name="Text Box 125">
          <a:extLst>
            <a:ext uri="{FF2B5EF4-FFF2-40B4-BE49-F238E27FC236}">
              <a16:creationId xmlns:a16="http://schemas.microsoft.com/office/drawing/2014/main" id="{00000000-0008-0000-0200-00007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8" name="Text Box 126">
          <a:extLst>
            <a:ext uri="{FF2B5EF4-FFF2-40B4-BE49-F238E27FC236}">
              <a16:creationId xmlns:a16="http://schemas.microsoft.com/office/drawing/2014/main" id="{00000000-0008-0000-0200-00007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59" name="Text Box 127">
          <a:extLst>
            <a:ext uri="{FF2B5EF4-FFF2-40B4-BE49-F238E27FC236}">
              <a16:creationId xmlns:a16="http://schemas.microsoft.com/office/drawing/2014/main" id="{00000000-0008-0000-0200-00007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276225</xdr:rowOff>
    </xdr:to>
    <xdr:sp macro="" textlink="">
      <xdr:nvSpPr>
        <xdr:cNvPr id="44160" name="Text Box 128">
          <a:extLst>
            <a:ext uri="{FF2B5EF4-FFF2-40B4-BE49-F238E27FC236}">
              <a16:creationId xmlns:a16="http://schemas.microsoft.com/office/drawing/2014/main" id="{00000000-0008-0000-0200-00008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8)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1" name="Text Box 129">
          <a:extLst>
            <a:ext uri="{FF2B5EF4-FFF2-40B4-BE49-F238E27FC236}">
              <a16:creationId xmlns:a16="http://schemas.microsoft.com/office/drawing/2014/main" id="{00000000-0008-0000-0200-00008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2" name="Text Box 130">
          <a:extLst>
            <a:ext uri="{FF2B5EF4-FFF2-40B4-BE49-F238E27FC236}">
              <a16:creationId xmlns:a16="http://schemas.microsoft.com/office/drawing/2014/main" id="{00000000-0008-0000-0200-00008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3" name="Text Box 131">
          <a:extLst>
            <a:ext uri="{FF2B5EF4-FFF2-40B4-BE49-F238E27FC236}">
              <a16:creationId xmlns:a16="http://schemas.microsoft.com/office/drawing/2014/main" id="{00000000-0008-0000-0200-00008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4" name="Text Box 132">
          <a:extLst>
            <a:ext uri="{FF2B5EF4-FFF2-40B4-BE49-F238E27FC236}">
              <a16:creationId xmlns:a16="http://schemas.microsoft.com/office/drawing/2014/main" id="{00000000-0008-0000-0200-00008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5" name="Text Box 133">
          <a:extLst>
            <a:ext uri="{FF2B5EF4-FFF2-40B4-BE49-F238E27FC236}">
              <a16:creationId xmlns:a16="http://schemas.microsoft.com/office/drawing/2014/main" id="{00000000-0008-0000-0200-00008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6" name="Text Box 134">
          <a:extLst>
            <a:ext uri="{FF2B5EF4-FFF2-40B4-BE49-F238E27FC236}">
              <a16:creationId xmlns:a16="http://schemas.microsoft.com/office/drawing/2014/main" id="{00000000-0008-0000-0200-00008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285750</xdr:rowOff>
    </xdr:to>
    <xdr:sp macro="" textlink="">
      <xdr:nvSpPr>
        <xdr:cNvPr id="44167" name="Text Box 135">
          <a:extLst>
            <a:ext uri="{FF2B5EF4-FFF2-40B4-BE49-F238E27FC236}">
              <a16:creationId xmlns:a16="http://schemas.microsoft.com/office/drawing/2014/main" id="{00000000-0008-0000-0200-00008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8" name="Text Box 136">
          <a:extLst>
            <a:ext uri="{FF2B5EF4-FFF2-40B4-BE49-F238E27FC236}">
              <a16:creationId xmlns:a16="http://schemas.microsoft.com/office/drawing/2014/main" id="{00000000-0008-0000-0200-00008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69" name="Text Box 137">
          <a:extLst>
            <a:ext uri="{FF2B5EF4-FFF2-40B4-BE49-F238E27FC236}">
              <a16:creationId xmlns:a16="http://schemas.microsoft.com/office/drawing/2014/main" id="{00000000-0008-0000-0200-00008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70" name="Text Box 138">
          <a:extLst>
            <a:ext uri="{FF2B5EF4-FFF2-40B4-BE49-F238E27FC236}">
              <a16:creationId xmlns:a16="http://schemas.microsoft.com/office/drawing/2014/main" id="{00000000-0008-0000-0200-00008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295275</xdr:rowOff>
    </xdr:to>
    <xdr:sp macro="" textlink="">
      <xdr:nvSpPr>
        <xdr:cNvPr id="44171" name="Text Box 139">
          <a:extLst>
            <a:ext uri="{FF2B5EF4-FFF2-40B4-BE49-F238E27FC236}">
              <a16:creationId xmlns:a16="http://schemas.microsoft.com/office/drawing/2014/main" id="{00000000-0008-0000-0200-00008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10)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72" name="Text Box 140">
          <a:extLst>
            <a:ext uri="{FF2B5EF4-FFF2-40B4-BE49-F238E27FC236}">
              <a16:creationId xmlns:a16="http://schemas.microsoft.com/office/drawing/2014/main" id="{00000000-0008-0000-0200-00008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73" name="Text Box 141">
          <a:extLst>
            <a:ext uri="{FF2B5EF4-FFF2-40B4-BE49-F238E27FC236}">
              <a16:creationId xmlns:a16="http://schemas.microsoft.com/office/drawing/2014/main" id="{00000000-0008-0000-0200-00008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74" name="Text Box 142">
          <a:extLst>
            <a:ext uri="{FF2B5EF4-FFF2-40B4-BE49-F238E27FC236}">
              <a16:creationId xmlns:a16="http://schemas.microsoft.com/office/drawing/2014/main" id="{00000000-0008-0000-0200-00008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295275</xdr:rowOff>
    </xdr:to>
    <xdr:sp macro="" textlink="">
      <xdr:nvSpPr>
        <xdr:cNvPr id="44175" name="Text Box 143">
          <a:extLst>
            <a:ext uri="{FF2B5EF4-FFF2-40B4-BE49-F238E27FC236}">
              <a16:creationId xmlns:a16="http://schemas.microsoft.com/office/drawing/2014/main" id="{00000000-0008-0000-0200-00008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76" name="Text Box 144">
          <a:extLst>
            <a:ext uri="{FF2B5EF4-FFF2-40B4-BE49-F238E27FC236}">
              <a16:creationId xmlns:a16="http://schemas.microsoft.com/office/drawing/2014/main" id="{00000000-0008-0000-0200-00009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77" name="Text Box 145">
          <a:extLst>
            <a:ext uri="{FF2B5EF4-FFF2-40B4-BE49-F238E27FC236}">
              <a16:creationId xmlns:a16="http://schemas.microsoft.com/office/drawing/2014/main" id="{00000000-0008-0000-0200-00009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78" name="Text Box 146">
          <a:extLst>
            <a:ext uri="{FF2B5EF4-FFF2-40B4-BE49-F238E27FC236}">
              <a16:creationId xmlns:a16="http://schemas.microsoft.com/office/drawing/2014/main" id="{00000000-0008-0000-0200-00009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295275</xdr:rowOff>
    </xdr:to>
    <xdr:sp macro="" textlink="">
      <xdr:nvSpPr>
        <xdr:cNvPr id="44179" name="Text Box 147">
          <a:extLst>
            <a:ext uri="{FF2B5EF4-FFF2-40B4-BE49-F238E27FC236}">
              <a16:creationId xmlns:a16="http://schemas.microsoft.com/office/drawing/2014/main" id="{00000000-0008-0000-0200-00009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12)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80" name="Text Box 148">
          <a:extLst>
            <a:ext uri="{FF2B5EF4-FFF2-40B4-BE49-F238E27FC236}">
              <a16:creationId xmlns:a16="http://schemas.microsoft.com/office/drawing/2014/main" id="{00000000-0008-0000-0200-00009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81" name="Text Box 149">
          <a:extLst>
            <a:ext uri="{FF2B5EF4-FFF2-40B4-BE49-F238E27FC236}">
              <a16:creationId xmlns:a16="http://schemas.microsoft.com/office/drawing/2014/main" id="{00000000-0008-0000-0200-00009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82" name="Text Box 150">
          <a:extLst>
            <a:ext uri="{FF2B5EF4-FFF2-40B4-BE49-F238E27FC236}">
              <a16:creationId xmlns:a16="http://schemas.microsoft.com/office/drawing/2014/main" id="{00000000-0008-0000-0200-00009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295275</xdr:rowOff>
    </xdr:to>
    <xdr:sp macro="" textlink="">
      <xdr:nvSpPr>
        <xdr:cNvPr id="44183" name="Text Box 151">
          <a:extLst>
            <a:ext uri="{FF2B5EF4-FFF2-40B4-BE49-F238E27FC236}">
              <a16:creationId xmlns:a16="http://schemas.microsoft.com/office/drawing/2014/main" id="{00000000-0008-0000-0200-00009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14)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84" name="Text Box 152">
          <a:extLst>
            <a:ext uri="{FF2B5EF4-FFF2-40B4-BE49-F238E27FC236}">
              <a16:creationId xmlns:a16="http://schemas.microsoft.com/office/drawing/2014/main" id="{00000000-0008-0000-0200-00009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85" name="Text Box 153">
          <a:extLst>
            <a:ext uri="{FF2B5EF4-FFF2-40B4-BE49-F238E27FC236}">
              <a16:creationId xmlns:a16="http://schemas.microsoft.com/office/drawing/2014/main" id="{00000000-0008-0000-0200-00009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86" name="Text Box 154">
          <a:extLst>
            <a:ext uri="{FF2B5EF4-FFF2-40B4-BE49-F238E27FC236}">
              <a16:creationId xmlns:a16="http://schemas.microsoft.com/office/drawing/2014/main" id="{00000000-0008-0000-0200-00009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38100</xdr:rowOff>
    </xdr:from>
    <xdr:to>
      <xdr:col>5</xdr:col>
      <xdr:colOff>0</xdr:colOff>
      <xdr:row>175</xdr:row>
      <xdr:rowOff>276225</xdr:rowOff>
    </xdr:to>
    <xdr:sp macro="" textlink="">
      <xdr:nvSpPr>
        <xdr:cNvPr id="44187" name="Text Box 155">
          <a:extLst>
            <a:ext uri="{FF2B5EF4-FFF2-40B4-BE49-F238E27FC236}">
              <a16:creationId xmlns:a16="http://schemas.microsoft.com/office/drawing/2014/main" id="{00000000-0008-0000-0200-00009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13)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295275</xdr:rowOff>
    </xdr:to>
    <xdr:sp macro="" textlink="">
      <xdr:nvSpPr>
        <xdr:cNvPr id="44188" name="Text Box 156">
          <a:extLst>
            <a:ext uri="{FF2B5EF4-FFF2-40B4-BE49-F238E27FC236}">
              <a16:creationId xmlns:a16="http://schemas.microsoft.com/office/drawing/2014/main" id="{00000000-0008-0000-0200-00009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15)</a:t>
          </a:r>
        </a:p>
      </xdr:txBody>
    </xdr:sp>
    <xdr:clientData/>
  </xdr:twoCellAnchor>
  <xdr:twoCellAnchor>
    <xdr:from>
      <xdr:col>5</xdr:col>
      <xdr:colOff>0</xdr:colOff>
      <xdr:row>175</xdr:row>
      <xdr:rowOff>28575</xdr:rowOff>
    </xdr:from>
    <xdr:to>
      <xdr:col>5</xdr:col>
      <xdr:colOff>0</xdr:colOff>
      <xdr:row>175</xdr:row>
      <xdr:rowOff>295275</xdr:rowOff>
    </xdr:to>
    <xdr:sp macro="" textlink="">
      <xdr:nvSpPr>
        <xdr:cNvPr id="44189" name="Text Box 157">
          <a:extLst>
            <a:ext uri="{FF2B5EF4-FFF2-40B4-BE49-F238E27FC236}">
              <a16:creationId xmlns:a16="http://schemas.microsoft.com/office/drawing/2014/main" id="{00000000-0008-0000-0200-00009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16)</a:t>
          </a:r>
        </a:p>
      </xdr:txBody>
    </xdr:sp>
    <xdr:clientData/>
  </xdr:twoCellAnchor>
  <xdr:twoCellAnchor>
    <xdr:from>
      <xdr:col>5</xdr:col>
      <xdr:colOff>0</xdr:colOff>
      <xdr:row>184</xdr:row>
      <xdr:rowOff>47625</xdr:rowOff>
    </xdr:from>
    <xdr:to>
      <xdr:col>5</xdr:col>
      <xdr:colOff>0</xdr:colOff>
      <xdr:row>184</xdr:row>
      <xdr:rowOff>342900</xdr:rowOff>
    </xdr:to>
    <xdr:sp macro="" textlink="">
      <xdr:nvSpPr>
        <xdr:cNvPr id="44190" name="Text Box 158">
          <a:extLst>
            <a:ext uri="{FF2B5EF4-FFF2-40B4-BE49-F238E27FC236}">
              <a16:creationId xmlns:a16="http://schemas.microsoft.com/office/drawing/2014/main" id="{00000000-0008-0000-0200-00009E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91" name="Text Box 159">
          <a:extLst>
            <a:ext uri="{FF2B5EF4-FFF2-40B4-BE49-F238E27FC236}">
              <a16:creationId xmlns:a16="http://schemas.microsoft.com/office/drawing/2014/main" id="{00000000-0008-0000-0200-00009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92" name="Text Box 160">
          <a:extLst>
            <a:ext uri="{FF2B5EF4-FFF2-40B4-BE49-F238E27FC236}">
              <a16:creationId xmlns:a16="http://schemas.microsoft.com/office/drawing/2014/main" id="{00000000-0008-0000-0200-0000A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184</xdr:row>
      <xdr:rowOff>47625</xdr:rowOff>
    </xdr:from>
    <xdr:to>
      <xdr:col>5</xdr:col>
      <xdr:colOff>0</xdr:colOff>
      <xdr:row>184</xdr:row>
      <xdr:rowOff>342900</xdr:rowOff>
    </xdr:to>
    <xdr:sp macro="" textlink="">
      <xdr:nvSpPr>
        <xdr:cNvPr id="44193" name="Text Box 161">
          <a:extLst>
            <a:ext uri="{FF2B5EF4-FFF2-40B4-BE49-F238E27FC236}">
              <a16:creationId xmlns:a16="http://schemas.microsoft.com/office/drawing/2014/main" id="{00000000-0008-0000-0200-0000A1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94" name="Text Box 162">
          <a:extLst>
            <a:ext uri="{FF2B5EF4-FFF2-40B4-BE49-F238E27FC236}">
              <a16:creationId xmlns:a16="http://schemas.microsoft.com/office/drawing/2014/main" id="{00000000-0008-0000-0200-0000A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95" name="Text Box 163">
          <a:extLst>
            <a:ext uri="{FF2B5EF4-FFF2-40B4-BE49-F238E27FC236}">
              <a16:creationId xmlns:a16="http://schemas.microsoft.com/office/drawing/2014/main" id="{00000000-0008-0000-0200-0000A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96" name="Text Box 164">
          <a:extLst>
            <a:ext uri="{FF2B5EF4-FFF2-40B4-BE49-F238E27FC236}">
              <a16:creationId xmlns:a16="http://schemas.microsoft.com/office/drawing/2014/main" id="{00000000-0008-0000-0200-0000A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184</xdr:row>
      <xdr:rowOff>28575</xdr:rowOff>
    </xdr:from>
    <xdr:to>
      <xdr:col>5</xdr:col>
      <xdr:colOff>0</xdr:colOff>
      <xdr:row>184</xdr:row>
      <xdr:rowOff>285750</xdr:rowOff>
    </xdr:to>
    <xdr:sp macro="" textlink="">
      <xdr:nvSpPr>
        <xdr:cNvPr id="44197" name="Text Box 165">
          <a:extLst>
            <a:ext uri="{FF2B5EF4-FFF2-40B4-BE49-F238E27FC236}">
              <a16:creationId xmlns:a16="http://schemas.microsoft.com/office/drawing/2014/main" id="{00000000-0008-0000-0200-0000A5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98" name="Text Box 166">
          <a:extLst>
            <a:ext uri="{FF2B5EF4-FFF2-40B4-BE49-F238E27FC236}">
              <a16:creationId xmlns:a16="http://schemas.microsoft.com/office/drawing/2014/main" id="{00000000-0008-0000-0200-0000A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199" name="Text Box 167">
          <a:extLst>
            <a:ext uri="{FF2B5EF4-FFF2-40B4-BE49-F238E27FC236}">
              <a16:creationId xmlns:a16="http://schemas.microsoft.com/office/drawing/2014/main" id="{00000000-0008-0000-0200-0000A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184</xdr:row>
      <xdr:rowOff>28575</xdr:rowOff>
    </xdr:from>
    <xdr:to>
      <xdr:col>5</xdr:col>
      <xdr:colOff>0</xdr:colOff>
      <xdr:row>184</xdr:row>
      <xdr:rowOff>285750</xdr:rowOff>
    </xdr:to>
    <xdr:sp macro="" textlink="">
      <xdr:nvSpPr>
        <xdr:cNvPr id="44200" name="Text Box 168">
          <a:extLst>
            <a:ext uri="{FF2B5EF4-FFF2-40B4-BE49-F238E27FC236}">
              <a16:creationId xmlns:a16="http://schemas.microsoft.com/office/drawing/2014/main" id="{00000000-0008-0000-0200-0000A8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201" name="Text Box 169">
          <a:extLst>
            <a:ext uri="{FF2B5EF4-FFF2-40B4-BE49-F238E27FC236}">
              <a16:creationId xmlns:a16="http://schemas.microsoft.com/office/drawing/2014/main" id="{00000000-0008-0000-0200-0000A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202" name="Text Box 170">
          <a:extLst>
            <a:ext uri="{FF2B5EF4-FFF2-40B4-BE49-F238E27FC236}">
              <a16:creationId xmlns:a16="http://schemas.microsoft.com/office/drawing/2014/main" id="{00000000-0008-0000-0200-0000A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184</xdr:row>
      <xdr:rowOff>28575</xdr:rowOff>
    </xdr:from>
    <xdr:to>
      <xdr:col>5</xdr:col>
      <xdr:colOff>0</xdr:colOff>
      <xdr:row>184</xdr:row>
      <xdr:rowOff>285750</xdr:rowOff>
    </xdr:to>
    <xdr:sp macro="" textlink="">
      <xdr:nvSpPr>
        <xdr:cNvPr id="44203" name="Text Box 171">
          <a:extLst>
            <a:ext uri="{FF2B5EF4-FFF2-40B4-BE49-F238E27FC236}">
              <a16:creationId xmlns:a16="http://schemas.microsoft.com/office/drawing/2014/main" id="{00000000-0008-0000-0200-0000AB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204" name="Text Box 172">
          <a:extLst>
            <a:ext uri="{FF2B5EF4-FFF2-40B4-BE49-F238E27FC236}">
              <a16:creationId xmlns:a16="http://schemas.microsoft.com/office/drawing/2014/main" id="{00000000-0008-0000-0200-0000A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205" name="Text Box 173">
          <a:extLst>
            <a:ext uri="{FF2B5EF4-FFF2-40B4-BE49-F238E27FC236}">
              <a16:creationId xmlns:a16="http://schemas.microsoft.com/office/drawing/2014/main" id="{00000000-0008-0000-0200-0000A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206" name="Text Box 174">
          <a:extLst>
            <a:ext uri="{FF2B5EF4-FFF2-40B4-BE49-F238E27FC236}">
              <a16:creationId xmlns:a16="http://schemas.microsoft.com/office/drawing/2014/main" id="{00000000-0008-0000-0200-0000A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276225</xdr:rowOff>
    </xdr:to>
    <xdr:sp macro="" textlink="">
      <xdr:nvSpPr>
        <xdr:cNvPr id="44207" name="Text Box 175">
          <a:extLst>
            <a:ext uri="{FF2B5EF4-FFF2-40B4-BE49-F238E27FC236}">
              <a16:creationId xmlns:a16="http://schemas.microsoft.com/office/drawing/2014/main" id="{00000000-0008-0000-0200-0000A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08" name="Text Box 176">
          <a:extLst>
            <a:ext uri="{FF2B5EF4-FFF2-40B4-BE49-F238E27FC236}">
              <a16:creationId xmlns:a16="http://schemas.microsoft.com/office/drawing/2014/main" id="{00000000-0008-0000-0200-0000B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09" name="Text Box 177">
          <a:extLst>
            <a:ext uri="{FF2B5EF4-FFF2-40B4-BE49-F238E27FC236}">
              <a16:creationId xmlns:a16="http://schemas.microsoft.com/office/drawing/2014/main" id="{00000000-0008-0000-0200-0000B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0" name="Text Box 178">
          <a:extLst>
            <a:ext uri="{FF2B5EF4-FFF2-40B4-BE49-F238E27FC236}">
              <a16:creationId xmlns:a16="http://schemas.microsoft.com/office/drawing/2014/main" id="{00000000-0008-0000-0200-0000B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1" name="Text Box 179">
          <a:extLst>
            <a:ext uri="{FF2B5EF4-FFF2-40B4-BE49-F238E27FC236}">
              <a16:creationId xmlns:a16="http://schemas.microsoft.com/office/drawing/2014/main" id="{00000000-0008-0000-0200-0000B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2" name="Text Box 180">
          <a:extLst>
            <a:ext uri="{FF2B5EF4-FFF2-40B4-BE49-F238E27FC236}">
              <a16:creationId xmlns:a16="http://schemas.microsoft.com/office/drawing/2014/main" id="{00000000-0008-0000-0200-0000B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3" name="Text Box 181">
          <a:extLst>
            <a:ext uri="{FF2B5EF4-FFF2-40B4-BE49-F238E27FC236}">
              <a16:creationId xmlns:a16="http://schemas.microsoft.com/office/drawing/2014/main" id="{00000000-0008-0000-0200-0000B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4" name="Text Box 182">
          <a:extLst>
            <a:ext uri="{FF2B5EF4-FFF2-40B4-BE49-F238E27FC236}">
              <a16:creationId xmlns:a16="http://schemas.microsoft.com/office/drawing/2014/main" id="{00000000-0008-0000-0200-0000B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7)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5" name="Text Box 183">
          <a:extLst>
            <a:ext uri="{FF2B5EF4-FFF2-40B4-BE49-F238E27FC236}">
              <a16:creationId xmlns:a16="http://schemas.microsoft.com/office/drawing/2014/main" id="{00000000-0008-0000-0200-0000B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8)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6" name="Text Box 184">
          <a:extLst>
            <a:ext uri="{FF2B5EF4-FFF2-40B4-BE49-F238E27FC236}">
              <a16:creationId xmlns:a16="http://schemas.microsoft.com/office/drawing/2014/main" id="{00000000-0008-0000-0200-0000B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257175</xdr:rowOff>
    </xdr:to>
    <xdr:sp macro="" textlink="">
      <xdr:nvSpPr>
        <xdr:cNvPr id="44217" name="Text Box 185">
          <a:extLst>
            <a:ext uri="{FF2B5EF4-FFF2-40B4-BE49-F238E27FC236}">
              <a16:creationId xmlns:a16="http://schemas.microsoft.com/office/drawing/2014/main" id="{00000000-0008-0000-0200-0000B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219075</xdr:rowOff>
    </xdr:to>
    <xdr:sp macro="" textlink="">
      <xdr:nvSpPr>
        <xdr:cNvPr id="44218" name="Text Box 186">
          <a:extLst>
            <a:ext uri="{FF2B5EF4-FFF2-40B4-BE49-F238E27FC236}">
              <a16:creationId xmlns:a16="http://schemas.microsoft.com/office/drawing/2014/main" id="{00000000-0008-0000-0200-0000B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10</a:t>
          </a: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175</xdr:row>
      <xdr:rowOff>0</xdr:rowOff>
    </xdr:from>
    <xdr:to>
      <xdr:col>5</xdr:col>
      <xdr:colOff>0</xdr:colOff>
      <xdr:row>175</xdr:row>
      <xdr:rowOff>219075</xdr:rowOff>
    </xdr:to>
    <xdr:sp macro="" textlink="">
      <xdr:nvSpPr>
        <xdr:cNvPr id="44219" name="Text Box 187">
          <a:extLst>
            <a:ext uri="{FF2B5EF4-FFF2-40B4-BE49-F238E27FC236}">
              <a16:creationId xmlns:a16="http://schemas.microsoft.com/office/drawing/2014/main" id="{00000000-0008-0000-0200-0000B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11</a:t>
          </a: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184</xdr:row>
      <xdr:rowOff>9525</xdr:rowOff>
    </xdr:from>
    <xdr:to>
      <xdr:col>5</xdr:col>
      <xdr:colOff>0</xdr:colOff>
      <xdr:row>184</xdr:row>
      <xdr:rowOff>266700</xdr:rowOff>
    </xdr:to>
    <xdr:sp macro="" textlink="">
      <xdr:nvSpPr>
        <xdr:cNvPr id="44220" name="Text Box 188">
          <a:extLst>
            <a:ext uri="{FF2B5EF4-FFF2-40B4-BE49-F238E27FC236}">
              <a16:creationId xmlns:a16="http://schemas.microsoft.com/office/drawing/2014/main" id="{00000000-0008-0000-0200-0000BC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184</xdr:row>
      <xdr:rowOff>9525</xdr:rowOff>
    </xdr:from>
    <xdr:to>
      <xdr:col>5</xdr:col>
      <xdr:colOff>0</xdr:colOff>
      <xdr:row>184</xdr:row>
      <xdr:rowOff>266700</xdr:rowOff>
    </xdr:to>
    <xdr:sp macro="" textlink="">
      <xdr:nvSpPr>
        <xdr:cNvPr id="44221" name="Text Box 189">
          <a:extLst>
            <a:ext uri="{FF2B5EF4-FFF2-40B4-BE49-F238E27FC236}">
              <a16:creationId xmlns:a16="http://schemas.microsoft.com/office/drawing/2014/main" id="{00000000-0008-0000-0200-0000BD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184</xdr:row>
      <xdr:rowOff>9525</xdr:rowOff>
    </xdr:from>
    <xdr:to>
      <xdr:col>5</xdr:col>
      <xdr:colOff>0</xdr:colOff>
      <xdr:row>184</xdr:row>
      <xdr:rowOff>266700</xdr:rowOff>
    </xdr:to>
    <xdr:sp macro="" textlink="">
      <xdr:nvSpPr>
        <xdr:cNvPr id="44222" name="Text Box 190">
          <a:extLst>
            <a:ext uri="{FF2B5EF4-FFF2-40B4-BE49-F238E27FC236}">
              <a16:creationId xmlns:a16="http://schemas.microsoft.com/office/drawing/2014/main" id="{00000000-0008-0000-0200-0000BE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184</xdr:row>
      <xdr:rowOff>9525</xdr:rowOff>
    </xdr:from>
    <xdr:to>
      <xdr:col>5</xdr:col>
      <xdr:colOff>0</xdr:colOff>
      <xdr:row>184</xdr:row>
      <xdr:rowOff>266700</xdr:rowOff>
    </xdr:to>
    <xdr:sp macro="" textlink="">
      <xdr:nvSpPr>
        <xdr:cNvPr id="44223" name="Text Box 191">
          <a:extLst>
            <a:ext uri="{FF2B5EF4-FFF2-40B4-BE49-F238E27FC236}">
              <a16:creationId xmlns:a16="http://schemas.microsoft.com/office/drawing/2014/main" id="{00000000-0008-0000-0200-0000BF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184</xdr:row>
      <xdr:rowOff>9525</xdr:rowOff>
    </xdr:from>
    <xdr:to>
      <xdr:col>5</xdr:col>
      <xdr:colOff>0</xdr:colOff>
      <xdr:row>184</xdr:row>
      <xdr:rowOff>266700</xdr:rowOff>
    </xdr:to>
    <xdr:sp macro="" textlink="">
      <xdr:nvSpPr>
        <xdr:cNvPr id="44224" name="Text Box 192">
          <a:extLst>
            <a:ext uri="{FF2B5EF4-FFF2-40B4-BE49-F238E27FC236}">
              <a16:creationId xmlns:a16="http://schemas.microsoft.com/office/drawing/2014/main" id="{00000000-0008-0000-0200-0000C0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183</xdr:row>
      <xdr:rowOff>371475</xdr:rowOff>
    </xdr:from>
    <xdr:to>
      <xdr:col>5</xdr:col>
      <xdr:colOff>0</xdr:colOff>
      <xdr:row>184</xdr:row>
      <xdr:rowOff>247650</xdr:rowOff>
    </xdr:to>
    <xdr:sp macro="" textlink="">
      <xdr:nvSpPr>
        <xdr:cNvPr id="44225" name="Text Box 193">
          <a:extLst>
            <a:ext uri="{FF2B5EF4-FFF2-40B4-BE49-F238E27FC236}">
              <a16:creationId xmlns:a16="http://schemas.microsoft.com/office/drawing/2014/main" id="{00000000-0008-0000-0200-0000C1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184</xdr:row>
      <xdr:rowOff>9525</xdr:rowOff>
    </xdr:from>
    <xdr:to>
      <xdr:col>5</xdr:col>
      <xdr:colOff>0</xdr:colOff>
      <xdr:row>184</xdr:row>
      <xdr:rowOff>266700</xdr:rowOff>
    </xdr:to>
    <xdr:sp macro="" textlink="">
      <xdr:nvSpPr>
        <xdr:cNvPr id="44226" name="Text Box 194">
          <a:extLst>
            <a:ext uri="{FF2B5EF4-FFF2-40B4-BE49-F238E27FC236}">
              <a16:creationId xmlns:a16="http://schemas.microsoft.com/office/drawing/2014/main" id="{00000000-0008-0000-0200-0000C2AC0000}"/>
            </a:ext>
          </a:extLst>
        </xdr:cNvPr>
        <xdr:cNvSpPr txBox="1">
          <a:spLocks noChangeArrowheads="1"/>
        </xdr:cNvSpPr>
      </xdr:nvSpPr>
      <xdr:spPr bwMode="auto">
        <a:xfrm>
          <a:off x="7905750" y="48615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9525</xdr:rowOff>
    </xdr:to>
    <xdr:sp macro="" textlink="">
      <xdr:nvSpPr>
        <xdr:cNvPr id="44227" name="Text Box 195">
          <a:extLst>
            <a:ext uri="{FF2B5EF4-FFF2-40B4-BE49-F238E27FC236}">
              <a16:creationId xmlns:a16="http://schemas.microsoft.com/office/drawing/2014/main" id="{00000000-0008-0000-0200-0000C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177</xdr:row>
      <xdr:rowOff>0</xdr:rowOff>
    </xdr:to>
    <xdr:sp macro="" textlink="">
      <xdr:nvSpPr>
        <xdr:cNvPr id="44228" name="Text Box 196">
          <a:extLst>
            <a:ext uri="{FF2B5EF4-FFF2-40B4-BE49-F238E27FC236}">
              <a16:creationId xmlns:a16="http://schemas.microsoft.com/office/drawing/2014/main" id="{00000000-0008-0000-0200-0000C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177</xdr:row>
      <xdr:rowOff>0</xdr:rowOff>
    </xdr:to>
    <xdr:sp macro="" textlink="">
      <xdr:nvSpPr>
        <xdr:cNvPr id="44229" name="Text Box 197">
          <a:extLst>
            <a:ext uri="{FF2B5EF4-FFF2-40B4-BE49-F238E27FC236}">
              <a16:creationId xmlns:a16="http://schemas.microsoft.com/office/drawing/2014/main" id="{00000000-0008-0000-0200-0000C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177</xdr:row>
      <xdr:rowOff>0</xdr:rowOff>
    </xdr:to>
    <xdr:sp macro="" textlink="">
      <xdr:nvSpPr>
        <xdr:cNvPr id="44230" name="Text Box 198">
          <a:extLst>
            <a:ext uri="{FF2B5EF4-FFF2-40B4-BE49-F238E27FC236}">
              <a16:creationId xmlns:a16="http://schemas.microsoft.com/office/drawing/2014/main" id="{00000000-0008-0000-0200-0000C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177</xdr:row>
      <xdr:rowOff>0</xdr:rowOff>
    </xdr:to>
    <xdr:sp macro="" textlink="">
      <xdr:nvSpPr>
        <xdr:cNvPr id="44231" name="Text Box 199">
          <a:extLst>
            <a:ext uri="{FF2B5EF4-FFF2-40B4-BE49-F238E27FC236}">
              <a16:creationId xmlns:a16="http://schemas.microsoft.com/office/drawing/2014/main" id="{00000000-0008-0000-0200-0000C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19050</xdr:rowOff>
    </xdr:to>
    <xdr:sp macro="" textlink="">
      <xdr:nvSpPr>
        <xdr:cNvPr id="44232" name="Text Box 200">
          <a:extLst>
            <a:ext uri="{FF2B5EF4-FFF2-40B4-BE49-F238E27FC236}">
              <a16:creationId xmlns:a16="http://schemas.microsoft.com/office/drawing/2014/main" id="{00000000-0008-0000-0200-0000C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28575</xdr:rowOff>
    </xdr:to>
    <xdr:sp macro="" textlink="">
      <xdr:nvSpPr>
        <xdr:cNvPr id="44233" name="Text Box 201">
          <a:extLst>
            <a:ext uri="{FF2B5EF4-FFF2-40B4-BE49-F238E27FC236}">
              <a16:creationId xmlns:a16="http://schemas.microsoft.com/office/drawing/2014/main" id="{00000000-0008-0000-0200-0000C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9525</xdr:rowOff>
    </xdr:to>
    <xdr:sp macro="" textlink="">
      <xdr:nvSpPr>
        <xdr:cNvPr id="44234" name="Text Box 202">
          <a:extLst>
            <a:ext uri="{FF2B5EF4-FFF2-40B4-BE49-F238E27FC236}">
              <a16:creationId xmlns:a16="http://schemas.microsoft.com/office/drawing/2014/main" id="{00000000-0008-0000-0200-0000C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9525</xdr:rowOff>
    </xdr:to>
    <xdr:sp macro="" textlink="">
      <xdr:nvSpPr>
        <xdr:cNvPr id="44235" name="Text Box 203">
          <a:extLst>
            <a:ext uri="{FF2B5EF4-FFF2-40B4-BE49-F238E27FC236}">
              <a16:creationId xmlns:a16="http://schemas.microsoft.com/office/drawing/2014/main" id="{00000000-0008-0000-0200-0000C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19050</xdr:rowOff>
    </xdr:to>
    <xdr:sp macro="" textlink="">
      <xdr:nvSpPr>
        <xdr:cNvPr id="44236" name="Text Box 204">
          <a:extLst>
            <a:ext uri="{FF2B5EF4-FFF2-40B4-BE49-F238E27FC236}">
              <a16:creationId xmlns:a16="http://schemas.microsoft.com/office/drawing/2014/main" id="{00000000-0008-0000-0200-0000C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9525</xdr:rowOff>
    </xdr:to>
    <xdr:sp macro="" textlink="">
      <xdr:nvSpPr>
        <xdr:cNvPr id="44237" name="Text Box 205">
          <a:extLst>
            <a:ext uri="{FF2B5EF4-FFF2-40B4-BE49-F238E27FC236}">
              <a16:creationId xmlns:a16="http://schemas.microsoft.com/office/drawing/2014/main" id="{00000000-0008-0000-0200-0000C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7)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9525</xdr:rowOff>
    </xdr:to>
    <xdr:sp macro="" textlink="">
      <xdr:nvSpPr>
        <xdr:cNvPr id="44238" name="Text Box 206">
          <a:extLst>
            <a:ext uri="{FF2B5EF4-FFF2-40B4-BE49-F238E27FC236}">
              <a16:creationId xmlns:a16="http://schemas.microsoft.com/office/drawing/2014/main" id="{00000000-0008-0000-0200-0000C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8)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182</xdr:row>
      <xdr:rowOff>9525</xdr:rowOff>
    </xdr:to>
    <xdr:sp macro="" textlink="">
      <xdr:nvSpPr>
        <xdr:cNvPr id="44239" name="Text Box 207">
          <a:extLst>
            <a:ext uri="{FF2B5EF4-FFF2-40B4-BE49-F238E27FC236}">
              <a16:creationId xmlns:a16="http://schemas.microsoft.com/office/drawing/2014/main" id="{00000000-0008-0000-0200-0000C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0" name="Text Box 208">
          <a:extLst>
            <a:ext uri="{FF2B5EF4-FFF2-40B4-BE49-F238E27FC236}">
              <a16:creationId xmlns:a16="http://schemas.microsoft.com/office/drawing/2014/main" id="{00000000-0008-0000-0200-0000D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1" name="Text Box 209">
          <a:extLst>
            <a:ext uri="{FF2B5EF4-FFF2-40B4-BE49-F238E27FC236}">
              <a16:creationId xmlns:a16="http://schemas.microsoft.com/office/drawing/2014/main" id="{00000000-0008-0000-0200-0000D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2" name="Text Box 210">
          <a:extLst>
            <a:ext uri="{FF2B5EF4-FFF2-40B4-BE49-F238E27FC236}">
              <a16:creationId xmlns:a16="http://schemas.microsoft.com/office/drawing/2014/main" id="{00000000-0008-0000-0200-0000D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3" name="Text Box 211">
          <a:extLst>
            <a:ext uri="{FF2B5EF4-FFF2-40B4-BE49-F238E27FC236}">
              <a16:creationId xmlns:a16="http://schemas.microsoft.com/office/drawing/2014/main" id="{00000000-0008-0000-0200-0000D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4" name="Text Box 212">
          <a:extLst>
            <a:ext uri="{FF2B5EF4-FFF2-40B4-BE49-F238E27FC236}">
              <a16:creationId xmlns:a16="http://schemas.microsoft.com/office/drawing/2014/main" id="{00000000-0008-0000-0200-0000D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5" name="Text Box 213">
          <a:extLst>
            <a:ext uri="{FF2B5EF4-FFF2-40B4-BE49-F238E27FC236}">
              <a16:creationId xmlns:a16="http://schemas.microsoft.com/office/drawing/2014/main" id="{00000000-0008-0000-0200-0000D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6" name="Text Box 214">
          <a:extLst>
            <a:ext uri="{FF2B5EF4-FFF2-40B4-BE49-F238E27FC236}">
              <a16:creationId xmlns:a16="http://schemas.microsoft.com/office/drawing/2014/main" id="{00000000-0008-0000-0200-0000D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7" name="Text Box 215">
          <a:extLst>
            <a:ext uri="{FF2B5EF4-FFF2-40B4-BE49-F238E27FC236}">
              <a16:creationId xmlns:a16="http://schemas.microsoft.com/office/drawing/2014/main" id="{00000000-0008-0000-0200-0000D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266700</xdr:rowOff>
    </xdr:to>
    <xdr:sp macro="" textlink="">
      <xdr:nvSpPr>
        <xdr:cNvPr id="44248" name="Text Box 216">
          <a:extLst>
            <a:ext uri="{FF2B5EF4-FFF2-40B4-BE49-F238E27FC236}">
              <a16:creationId xmlns:a16="http://schemas.microsoft.com/office/drawing/2014/main" id="{00000000-0008-0000-0200-0000D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49" name="Text Box 217">
          <a:extLst>
            <a:ext uri="{FF2B5EF4-FFF2-40B4-BE49-F238E27FC236}">
              <a16:creationId xmlns:a16="http://schemas.microsoft.com/office/drawing/2014/main" id="{00000000-0008-0000-0200-0000D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0" name="Text Box 218">
          <a:extLst>
            <a:ext uri="{FF2B5EF4-FFF2-40B4-BE49-F238E27FC236}">
              <a16:creationId xmlns:a16="http://schemas.microsoft.com/office/drawing/2014/main" id="{00000000-0008-0000-0200-0000D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1" name="Text Box 219">
          <a:extLst>
            <a:ext uri="{FF2B5EF4-FFF2-40B4-BE49-F238E27FC236}">
              <a16:creationId xmlns:a16="http://schemas.microsoft.com/office/drawing/2014/main" id="{00000000-0008-0000-0200-0000D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2" name="Text Box 220">
          <a:extLst>
            <a:ext uri="{FF2B5EF4-FFF2-40B4-BE49-F238E27FC236}">
              <a16:creationId xmlns:a16="http://schemas.microsoft.com/office/drawing/2014/main" id="{00000000-0008-0000-0200-0000D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3" name="Text Box 221">
          <a:extLst>
            <a:ext uri="{FF2B5EF4-FFF2-40B4-BE49-F238E27FC236}">
              <a16:creationId xmlns:a16="http://schemas.microsoft.com/office/drawing/2014/main" id="{00000000-0008-0000-0200-0000D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4" name="Text Box 222">
          <a:extLst>
            <a:ext uri="{FF2B5EF4-FFF2-40B4-BE49-F238E27FC236}">
              <a16:creationId xmlns:a16="http://schemas.microsoft.com/office/drawing/2014/main" id="{00000000-0008-0000-0200-0000D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5" name="Text Box 223">
          <a:extLst>
            <a:ext uri="{FF2B5EF4-FFF2-40B4-BE49-F238E27FC236}">
              <a16:creationId xmlns:a16="http://schemas.microsoft.com/office/drawing/2014/main" id="{00000000-0008-0000-0200-0000D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6" name="Text Box 224">
          <a:extLst>
            <a:ext uri="{FF2B5EF4-FFF2-40B4-BE49-F238E27FC236}">
              <a16:creationId xmlns:a16="http://schemas.microsoft.com/office/drawing/2014/main" id="{00000000-0008-0000-0200-0000E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7" name="Text Box 225">
          <a:extLst>
            <a:ext uri="{FF2B5EF4-FFF2-40B4-BE49-F238E27FC236}">
              <a16:creationId xmlns:a16="http://schemas.microsoft.com/office/drawing/2014/main" id="{00000000-0008-0000-0200-0000E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8" name="Text Box 226">
          <a:extLst>
            <a:ext uri="{FF2B5EF4-FFF2-40B4-BE49-F238E27FC236}">
              <a16:creationId xmlns:a16="http://schemas.microsoft.com/office/drawing/2014/main" id="{00000000-0008-0000-0200-0000E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59" name="Text Box 227">
          <a:extLst>
            <a:ext uri="{FF2B5EF4-FFF2-40B4-BE49-F238E27FC236}">
              <a16:creationId xmlns:a16="http://schemas.microsoft.com/office/drawing/2014/main" id="{00000000-0008-0000-0200-0000E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0" name="Text Box 228">
          <a:extLst>
            <a:ext uri="{FF2B5EF4-FFF2-40B4-BE49-F238E27FC236}">
              <a16:creationId xmlns:a16="http://schemas.microsoft.com/office/drawing/2014/main" id="{00000000-0008-0000-0200-0000E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1" name="Text Box 229">
          <a:extLst>
            <a:ext uri="{FF2B5EF4-FFF2-40B4-BE49-F238E27FC236}">
              <a16:creationId xmlns:a16="http://schemas.microsoft.com/office/drawing/2014/main" id="{00000000-0008-0000-0200-0000E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2" name="Text Box 230">
          <a:extLst>
            <a:ext uri="{FF2B5EF4-FFF2-40B4-BE49-F238E27FC236}">
              <a16:creationId xmlns:a16="http://schemas.microsoft.com/office/drawing/2014/main" id="{00000000-0008-0000-0200-0000E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3" name="Text Box 231">
          <a:extLst>
            <a:ext uri="{FF2B5EF4-FFF2-40B4-BE49-F238E27FC236}">
              <a16:creationId xmlns:a16="http://schemas.microsoft.com/office/drawing/2014/main" id="{00000000-0008-0000-0200-0000E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4" name="Text Box 232">
          <a:extLst>
            <a:ext uri="{FF2B5EF4-FFF2-40B4-BE49-F238E27FC236}">
              <a16:creationId xmlns:a16="http://schemas.microsoft.com/office/drawing/2014/main" id="{00000000-0008-0000-0200-0000E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5" name="Text Box 233">
          <a:extLst>
            <a:ext uri="{FF2B5EF4-FFF2-40B4-BE49-F238E27FC236}">
              <a16:creationId xmlns:a16="http://schemas.microsoft.com/office/drawing/2014/main" id="{00000000-0008-0000-0200-0000E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6" name="Text Box 234">
          <a:extLst>
            <a:ext uri="{FF2B5EF4-FFF2-40B4-BE49-F238E27FC236}">
              <a16:creationId xmlns:a16="http://schemas.microsoft.com/office/drawing/2014/main" id="{00000000-0008-0000-0200-0000E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7" name="Text Box 235">
          <a:extLst>
            <a:ext uri="{FF2B5EF4-FFF2-40B4-BE49-F238E27FC236}">
              <a16:creationId xmlns:a16="http://schemas.microsoft.com/office/drawing/2014/main" id="{00000000-0008-0000-0200-0000E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8" name="Text Box 236">
          <a:extLst>
            <a:ext uri="{FF2B5EF4-FFF2-40B4-BE49-F238E27FC236}">
              <a16:creationId xmlns:a16="http://schemas.microsoft.com/office/drawing/2014/main" id="{00000000-0008-0000-0200-0000E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69" name="Text Box 237">
          <a:extLst>
            <a:ext uri="{FF2B5EF4-FFF2-40B4-BE49-F238E27FC236}">
              <a16:creationId xmlns:a16="http://schemas.microsoft.com/office/drawing/2014/main" id="{00000000-0008-0000-0200-0000E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0" name="Text Box 238">
          <a:extLst>
            <a:ext uri="{FF2B5EF4-FFF2-40B4-BE49-F238E27FC236}">
              <a16:creationId xmlns:a16="http://schemas.microsoft.com/office/drawing/2014/main" id="{00000000-0008-0000-0200-0000E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1" name="Text Box 239">
          <a:extLst>
            <a:ext uri="{FF2B5EF4-FFF2-40B4-BE49-F238E27FC236}">
              <a16:creationId xmlns:a16="http://schemas.microsoft.com/office/drawing/2014/main" id="{00000000-0008-0000-0200-0000E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2" name="Text Box 240">
          <a:extLst>
            <a:ext uri="{FF2B5EF4-FFF2-40B4-BE49-F238E27FC236}">
              <a16:creationId xmlns:a16="http://schemas.microsoft.com/office/drawing/2014/main" id="{00000000-0008-0000-0200-0000F0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3" name="Text Box 241">
          <a:extLst>
            <a:ext uri="{FF2B5EF4-FFF2-40B4-BE49-F238E27FC236}">
              <a16:creationId xmlns:a16="http://schemas.microsoft.com/office/drawing/2014/main" id="{00000000-0008-0000-0200-0000F1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4" name="Text Box 242">
          <a:extLst>
            <a:ext uri="{FF2B5EF4-FFF2-40B4-BE49-F238E27FC236}">
              <a16:creationId xmlns:a16="http://schemas.microsoft.com/office/drawing/2014/main" id="{00000000-0008-0000-0200-0000F2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5" name="Text Box 243">
          <a:extLst>
            <a:ext uri="{FF2B5EF4-FFF2-40B4-BE49-F238E27FC236}">
              <a16:creationId xmlns:a16="http://schemas.microsoft.com/office/drawing/2014/main" id="{00000000-0008-0000-0200-0000F3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6" name="Text Box 244">
          <a:extLst>
            <a:ext uri="{FF2B5EF4-FFF2-40B4-BE49-F238E27FC236}">
              <a16:creationId xmlns:a16="http://schemas.microsoft.com/office/drawing/2014/main" id="{00000000-0008-0000-0200-0000F4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7" name="Text Box 245">
          <a:extLst>
            <a:ext uri="{FF2B5EF4-FFF2-40B4-BE49-F238E27FC236}">
              <a16:creationId xmlns:a16="http://schemas.microsoft.com/office/drawing/2014/main" id="{00000000-0008-0000-0200-0000F5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8" name="Text Box 246">
          <a:extLst>
            <a:ext uri="{FF2B5EF4-FFF2-40B4-BE49-F238E27FC236}">
              <a16:creationId xmlns:a16="http://schemas.microsoft.com/office/drawing/2014/main" id="{00000000-0008-0000-0200-0000F6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79" name="Text Box 247">
          <a:extLst>
            <a:ext uri="{FF2B5EF4-FFF2-40B4-BE49-F238E27FC236}">
              <a16:creationId xmlns:a16="http://schemas.microsoft.com/office/drawing/2014/main" id="{00000000-0008-0000-0200-0000F7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0" name="Text Box 248">
          <a:extLst>
            <a:ext uri="{FF2B5EF4-FFF2-40B4-BE49-F238E27FC236}">
              <a16:creationId xmlns:a16="http://schemas.microsoft.com/office/drawing/2014/main" id="{00000000-0008-0000-0200-0000F8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1" name="Text Box 249">
          <a:extLst>
            <a:ext uri="{FF2B5EF4-FFF2-40B4-BE49-F238E27FC236}">
              <a16:creationId xmlns:a16="http://schemas.microsoft.com/office/drawing/2014/main" id="{00000000-0008-0000-0200-0000F9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2" name="Text Box 250">
          <a:extLst>
            <a:ext uri="{FF2B5EF4-FFF2-40B4-BE49-F238E27FC236}">
              <a16:creationId xmlns:a16="http://schemas.microsoft.com/office/drawing/2014/main" id="{00000000-0008-0000-0200-0000FA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3" name="Text Box 251">
          <a:extLst>
            <a:ext uri="{FF2B5EF4-FFF2-40B4-BE49-F238E27FC236}">
              <a16:creationId xmlns:a16="http://schemas.microsoft.com/office/drawing/2014/main" id="{00000000-0008-0000-0200-0000FB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4" name="Text Box 252">
          <a:extLst>
            <a:ext uri="{FF2B5EF4-FFF2-40B4-BE49-F238E27FC236}">
              <a16:creationId xmlns:a16="http://schemas.microsoft.com/office/drawing/2014/main" id="{00000000-0008-0000-0200-0000FC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5" name="Text Box 253">
          <a:extLst>
            <a:ext uri="{FF2B5EF4-FFF2-40B4-BE49-F238E27FC236}">
              <a16:creationId xmlns:a16="http://schemas.microsoft.com/office/drawing/2014/main" id="{00000000-0008-0000-0200-0000FD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6" name="Text Box 254">
          <a:extLst>
            <a:ext uri="{FF2B5EF4-FFF2-40B4-BE49-F238E27FC236}">
              <a16:creationId xmlns:a16="http://schemas.microsoft.com/office/drawing/2014/main" id="{00000000-0008-0000-0200-0000FE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7" name="Text Box 255">
          <a:extLst>
            <a:ext uri="{FF2B5EF4-FFF2-40B4-BE49-F238E27FC236}">
              <a16:creationId xmlns:a16="http://schemas.microsoft.com/office/drawing/2014/main" id="{00000000-0008-0000-0200-0000FFAC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8" name="Text Box 256">
          <a:extLst>
            <a:ext uri="{FF2B5EF4-FFF2-40B4-BE49-F238E27FC236}">
              <a16:creationId xmlns:a16="http://schemas.microsoft.com/office/drawing/2014/main" id="{00000000-0008-0000-0200-000000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89" name="Text Box 257">
          <a:extLst>
            <a:ext uri="{FF2B5EF4-FFF2-40B4-BE49-F238E27FC236}">
              <a16:creationId xmlns:a16="http://schemas.microsoft.com/office/drawing/2014/main" id="{00000000-0008-0000-0200-000001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90" name="Text Box 258">
          <a:extLst>
            <a:ext uri="{FF2B5EF4-FFF2-40B4-BE49-F238E27FC236}">
              <a16:creationId xmlns:a16="http://schemas.microsoft.com/office/drawing/2014/main" id="{00000000-0008-0000-0200-000002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91" name="Text Box 259">
          <a:extLst>
            <a:ext uri="{FF2B5EF4-FFF2-40B4-BE49-F238E27FC236}">
              <a16:creationId xmlns:a16="http://schemas.microsoft.com/office/drawing/2014/main" id="{00000000-0008-0000-0200-000003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92" name="Text Box 260">
          <a:extLst>
            <a:ext uri="{FF2B5EF4-FFF2-40B4-BE49-F238E27FC236}">
              <a16:creationId xmlns:a16="http://schemas.microsoft.com/office/drawing/2014/main" id="{00000000-0008-0000-0200-00000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93" name="Text Box 261">
          <a:extLst>
            <a:ext uri="{FF2B5EF4-FFF2-40B4-BE49-F238E27FC236}">
              <a16:creationId xmlns:a16="http://schemas.microsoft.com/office/drawing/2014/main" id="{00000000-0008-0000-0200-000005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94" name="Text Box 262">
          <a:extLst>
            <a:ext uri="{FF2B5EF4-FFF2-40B4-BE49-F238E27FC236}">
              <a16:creationId xmlns:a16="http://schemas.microsoft.com/office/drawing/2014/main" id="{00000000-0008-0000-0200-00000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295" name="Text Box 263">
          <a:extLst>
            <a:ext uri="{FF2B5EF4-FFF2-40B4-BE49-F238E27FC236}">
              <a16:creationId xmlns:a16="http://schemas.microsoft.com/office/drawing/2014/main" id="{00000000-0008-0000-0200-000007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285750</xdr:rowOff>
    </xdr:to>
    <xdr:sp macro="" textlink="">
      <xdr:nvSpPr>
        <xdr:cNvPr id="44296" name="Text Box 264">
          <a:extLst>
            <a:ext uri="{FF2B5EF4-FFF2-40B4-BE49-F238E27FC236}">
              <a16:creationId xmlns:a16="http://schemas.microsoft.com/office/drawing/2014/main" id="{00000000-0008-0000-0200-00000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176</xdr:row>
      <xdr:rowOff>9525</xdr:rowOff>
    </xdr:from>
    <xdr:to>
      <xdr:col>5</xdr:col>
      <xdr:colOff>0</xdr:colOff>
      <xdr:row>176</xdr:row>
      <xdr:rowOff>276225</xdr:rowOff>
    </xdr:to>
    <xdr:sp macro="" textlink="">
      <xdr:nvSpPr>
        <xdr:cNvPr id="44297" name="Text Box 265">
          <a:extLst>
            <a:ext uri="{FF2B5EF4-FFF2-40B4-BE49-F238E27FC236}">
              <a16:creationId xmlns:a16="http://schemas.microsoft.com/office/drawing/2014/main" id="{00000000-0008-0000-0200-000009AD0000}"/>
            </a:ext>
          </a:extLst>
        </xdr:cNvPr>
        <xdr:cNvSpPr txBox="1">
          <a:spLocks noChangeArrowheads="1"/>
        </xdr:cNvSpPr>
      </xdr:nvSpPr>
      <xdr:spPr bwMode="auto">
        <a:xfrm>
          <a:off x="7905750" y="4789170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176</xdr:row>
      <xdr:rowOff>9525</xdr:rowOff>
    </xdr:from>
    <xdr:to>
      <xdr:col>5</xdr:col>
      <xdr:colOff>0</xdr:colOff>
      <xdr:row>176</xdr:row>
      <xdr:rowOff>276225</xdr:rowOff>
    </xdr:to>
    <xdr:sp macro="" textlink="">
      <xdr:nvSpPr>
        <xdr:cNvPr id="44298" name="Text Box 266">
          <a:extLst>
            <a:ext uri="{FF2B5EF4-FFF2-40B4-BE49-F238E27FC236}">
              <a16:creationId xmlns:a16="http://schemas.microsoft.com/office/drawing/2014/main" id="{00000000-0008-0000-0200-00000AAD0000}"/>
            </a:ext>
          </a:extLst>
        </xdr:cNvPr>
        <xdr:cNvSpPr txBox="1">
          <a:spLocks noChangeArrowheads="1"/>
        </xdr:cNvSpPr>
      </xdr:nvSpPr>
      <xdr:spPr bwMode="auto">
        <a:xfrm>
          <a:off x="7905750" y="4789170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176</xdr:row>
      <xdr:rowOff>9525</xdr:rowOff>
    </xdr:from>
    <xdr:to>
      <xdr:col>5</xdr:col>
      <xdr:colOff>0</xdr:colOff>
      <xdr:row>176</xdr:row>
      <xdr:rowOff>276225</xdr:rowOff>
    </xdr:to>
    <xdr:sp macro="" textlink="">
      <xdr:nvSpPr>
        <xdr:cNvPr id="44299" name="Text Box 267">
          <a:extLst>
            <a:ext uri="{FF2B5EF4-FFF2-40B4-BE49-F238E27FC236}">
              <a16:creationId xmlns:a16="http://schemas.microsoft.com/office/drawing/2014/main" id="{00000000-0008-0000-0200-00000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9170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0" name="Text Box 268">
          <a:extLst>
            <a:ext uri="{FF2B5EF4-FFF2-40B4-BE49-F238E27FC236}">
              <a16:creationId xmlns:a16="http://schemas.microsoft.com/office/drawing/2014/main" id="{00000000-0008-0000-0200-00000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1" name="Text Box 269">
          <a:extLst>
            <a:ext uri="{FF2B5EF4-FFF2-40B4-BE49-F238E27FC236}">
              <a16:creationId xmlns:a16="http://schemas.microsoft.com/office/drawing/2014/main" id="{00000000-0008-0000-0200-00000D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2" name="Text Box 270">
          <a:extLst>
            <a:ext uri="{FF2B5EF4-FFF2-40B4-BE49-F238E27FC236}">
              <a16:creationId xmlns:a16="http://schemas.microsoft.com/office/drawing/2014/main" id="{00000000-0008-0000-0200-00000E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3" name="Text Box 271">
          <a:extLst>
            <a:ext uri="{FF2B5EF4-FFF2-40B4-BE49-F238E27FC236}">
              <a16:creationId xmlns:a16="http://schemas.microsoft.com/office/drawing/2014/main" id="{00000000-0008-0000-0200-00000F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4" name="Text Box 272">
          <a:extLst>
            <a:ext uri="{FF2B5EF4-FFF2-40B4-BE49-F238E27FC236}">
              <a16:creationId xmlns:a16="http://schemas.microsoft.com/office/drawing/2014/main" id="{00000000-0008-0000-0200-000010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5" name="Text Box 273">
          <a:extLst>
            <a:ext uri="{FF2B5EF4-FFF2-40B4-BE49-F238E27FC236}">
              <a16:creationId xmlns:a16="http://schemas.microsoft.com/office/drawing/2014/main" id="{00000000-0008-0000-0200-000011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6" name="Text Box 274">
          <a:extLst>
            <a:ext uri="{FF2B5EF4-FFF2-40B4-BE49-F238E27FC236}">
              <a16:creationId xmlns:a16="http://schemas.microsoft.com/office/drawing/2014/main" id="{00000000-0008-0000-0200-000012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7" name="Text Box 275">
          <a:extLst>
            <a:ext uri="{FF2B5EF4-FFF2-40B4-BE49-F238E27FC236}">
              <a16:creationId xmlns:a16="http://schemas.microsoft.com/office/drawing/2014/main" id="{00000000-0008-0000-0200-000013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8" name="Text Box 276">
          <a:extLst>
            <a:ext uri="{FF2B5EF4-FFF2-40B4-BE49-F238E27FC236}">
              <a16:creationId xmlns:a16="http://schemas.microsoft.com/office/drawing/2014/main" id="{00000000-0008-0000-0200-00001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09" name="Text Box 277">
          <a:extLst>
            <a:ext uri="{FF2B5EF4-FFF2-40B4-BE49-F238E27FC236}">
              <a16:creationId xmlns:a16="http://schemas.microsoft.com/office/drawing/2014/main" id="{00000000-0008-0000-0200-000015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0" name="Text Box 278">
          <a:extLst>
            <a:ext uri="{FF2B5EF4-FFF2-40B4-BE49-F238E27FC236}">
              <a16:creationId xmlns:a16="http://schemas.microsoft.com/office/drawing/2014/main" id="{00000000-0008-0000-0200-00001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1" name="Text Box 279">
          <a:extLst>
            <a:ext uri="{FF2B5EF4-FFF2-40B4-BE49-F238E27FC236}">
              <a16:creationId xmlns:a16="http://schemas.microsoft.com/office/drawing/2014/main" id="{00000000-0008-0000-0200-000017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2" name="Text Box 280">
          <a:extLst>
            <a:ext uri="{FF2B5EF4-FFF2-40B4-BE49-F238E27FC236}">
              <a16:creationId xmlns:a16="http://schemas.microsoft.com/office/drawing/2014/main" id="{00000000-0008-0000-0200-00001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3" name="Text Box 281">
          <a:extLst>
            <a:ext uri="{FF2B5EF4-FFF2-40B4-BE49-F238E27FC236}">
              <a16:creationId xmlns:a16="http://schemas.microsoft.com/office/drawing/2014/main" id="{00000000-0008-0000-0200-000019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4" name="Text Box 282">
          <a:extLst>
            <a:ext uri="{FF2B5EF4-FFF2-40B4-BE49-F238E27FC236}">
              <a16:creationId xmlns:a16="http://schemas.microsoft.com/office/drawing/2014/main" id="{00000000-0008-0000-0200-00001A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5" name="Text Box 283">
          <a:extLst>
            <a:ext uri="{FF2B5EF4-FFF2-40B4-BE49-F238E27FC236}">
              <a16:creationId xmlns:a16="http://schemas.microsoft.com/office/drawing/2014/main" id="{00000000-0008-0000-0200-00001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6" name="Text Box 284">
          <a:extLst>
            <a:ext uri="{FF2B5EF4-FFF2-40B4-BE49-F238E27FC236}">
              <a16:creationId xmlns:a16="http://schemas.microsoft.com/office/drawing/2014/main" id="{00000000-0008-0000-0200-00001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7" name="Text Box 285">
          <a:extLst>
            <a:ext uri="{FF2B5EF4-FFF2-40B4-BE49-F238E27FC236}">
              <a16:creationId xmlns:a16="http://schemas.microsoft.com/office/drawing/2014/main" id="{00000000-0008-0000-0200-00001D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8" name="Text Box 286">
          <a:extLst>
            <a:ext uri="{FF2B5EF4-FFF2-40B4-BE49-F238E27FC236}">
              <a16:creationId xmlns:a16="http://schemas.microsoft.com/office/drawing/2014/main" id="{00000000-0008-0000-0200-00001E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19" name="Text Box 287">
          <a:extLst>
            <a:ext uri="{FF2B5EF4-FFF2-40B4-BE49-F238E27FC236}">
              <a16:creationId xmlns:a16="http://schemas.microsoft.com/office/drawing/2014/main" id="{00000000-0008-0000-0200-00001F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0" name="Text Box 288">
          <a:extLst>
            <a:ext uri="{FF2B5EF4-FFF2-40B4-BE49-F238E27FC236}">
              <a16:creationId xmlns:a16="http://schemas.microsoft.com/office/drawing/2014/main" id="{00000000-0008-0000-0200-000020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1" name="Text Box 289">
          <a:extLst>
            <a:ext uri="{FF2B5EF4-FFF2-40B4-BE49-F238E27FC236}">
              <a16:creationId xmlns:a16="http://schemas.microsoft.com/office/drawing/2014/main" id="{00000000-0008-0000-0200-000021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2" name="Text Box 290">
          <a:extLst>
            <a:ext uri="{FF2B5EF4-FFF2-40B4-BE49-F238E27FC236}">
              <a16:creationId xmlns:a16="http://schemas.microsoft.com/office/drawing/2014/main" id="{00000000-0008-0000-0200-000022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3" name="Text Box 291">
          <a:extLst>
            <a:ext uri="{FF2B5EF4-FFF2-40B4-BE49-F238E27FC236}">
              <a16:creationId xmlns:a16="http://schemas.microsoft.com/office/drawing/2014/main" id="{00000000-0008-0000-0200-000023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4" name="Text Box 292">
          <a:extLst>
            <a:ext uri="{FF2B5EF4-FFF2-40B4-BE49-F238E27FC236}">
              <a16:creationId xmlns:a16="http://schemas.microsoft.com/office/drawing/2014/main" id="{00000000-0008-0000-0200-00002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5" name="Text Box 293">
          <a:extLst>
            <a:ext uri="{FF2B5EF4-FFF2-40B4-BE49-F238E27FC236}">
              <a16:creationId xmlns:a16="http://schemas.microsoft.com/office/drawing/2014/main" id="{00000000-0008-0000-0200-000025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6" name="Text Box 294">
          <a:extLst>
            <a:ext uri="{FF2B5EF4-FFF2-40B4-BE49-F238E27FC236}">
              <a16:creationId xmlns:a16="http://schemas.microsoft.com/office/drawing/2014/main" id="{00000000-0008-0000-0200-00002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7" name="Text Box 295">
          <a:extLst>
            <a:ext uri="{FF2B5EF4-FFF2-40B4-BE49-F238E27FC236}">
              <a16:creationId xmlns:a16="http://schemas.microsoft.com/office/drawing/2014/main" id="{00000000-0008-0000-0200-000027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8" name="Text Box 296">
          <a:extLst>
            <a:ext uri="{FF2B5EF4-FFF2-40B4-BE49-F238E27FC236}">
              <a16:creationId xmlns:a16="http://schemas.microsoft.com/office/drawing/2014/main" id="{00000000-0008-0000-0200-00002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29" name="Text Box 297">
          <a:extLst>
            <a:ext uri="{FF2B5EF4-FFF2-40B4-BE49-F238E27FC236}">
              <a16:creationId xmlns:a16="http://schemas.microsoft.com/office/drawing/2014/main" id="{00000000-0008-0000-0200-000029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274505</xdr:rowOff>
    </xdr:to>
    <xdr:sp macro="" textlink="">
      <xdr:nvSpPr>
        <xdr:cNvPr id="44330" name="Text Box 298">
          <a:extLst>
            <a:ext uri="{FF2B5EF4-FFF2-40B4-BE49-F238E27FC236}">
              <a16:creationId xmlns:a16="http://schemas.microsoft.com/office/drawing/2014/main" id="{00000000-0008-0000-0200-00002A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7)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1" name="Text Box 299">
          <a:extLst>
            <a:ext uri="{FF2B5EF4-FFF2-40B4-BE49-F238E27FC236}">
              <a16:creationId xmlns:a16="http://schemas.microsoft.com/office/drawing/2014/main" id="{00000000-0008-0000-0200-00002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2" name="Text Box 300">
          <a:extLst>
            <a:ext uri="{FF2B5EF4-FFF2-40B4-BE49-F238E27FC236}">
              <a16:creationId xmlns:a16="http://schemas.microsoft.com/office/drawing/2014/main" id="{00000000-0008-0000-0200-00002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3" name="Text Box 301">
          <a:extLst>
            <a:ext uri="{FF2B5EF4-FFF2-40B4-BE49-F238E27FC236}">
              <a16:creationId xmlns:a16="http://schemas.microsoft.com/office/drawing/2014/main" id="{00000000-0008-0000-0200-00002D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4" name="Text Box 302">
          <a:extLst>
            <a:ext uri="{FF2B5EF4-FFF2-40B4-BE49-F238E27FC236}">
              <a16:creationId xmlns:a16="http://schemas.microsoft.com/office/drawing/2014/main" id="{00000000-0008-0000-0200-00002E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5" name="Text Box 303">
          <a:extLst>
            <a:ext uri="{FF2B5EF4-FFF2-40B4-BE49-F238E27FC236}">
              <a16:creationId xmlns:a16="http://schemas.microsoft.com/office/drawing/2014/main" id="{00000000-0008-0000-0200-00002F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6" name="Text Box 304">
          <a:extLst>
            <a:ext uri="{FF2B5EF4-FFF2-40B4-BE49-F238E27FC236}">
              <a16:creationId xmlns:a16="http://schemas.microsoft.com/office/drawing/2014/main" id="{00000000-0008-0000-0200-000030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7" name="Text Box 305">
          <a:extLst>
            <a:ext uri="{FF2B5EF4-FFF2-40B4-BE49-F238E27FC236}">
              <a16:creationId xmlns:a16="http://schemas.microsoft.com/office/drawing/2014/main" id="{00000000-0008-0000-0200-000031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8" name="Text Box 306">
          <a:extLst>
            <a:ext uri="{FF2B5EF4-FFF2-40B4-BE49-F238E27FC236}">
              <a16:creationId xmlns:a16="http://schemas.microsoft.com/office/drawing/2014/main" id="{00000000-0008-0000-0200-000032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39" name="Text Box 307">
          <a:extLst>
            <a:ext uri="{FF2B5EF4-FFF2-40B4-BE49-F238E27FC236}">
              <a16:creationId xmlns:a16="http://schemas.microsoft.com/office/drawing/2014/main" id="{00000000-0008-0000-0200-000033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0" name="Text Box 308">
          <a:extLst>
            <a:ext uri="{FF2B5EF4-FFF2-40B4-BE49-F238E27FC236}">
              <a16:creationId xmlns:a16="http://schemas.microsoft.com/office/drawing/2014/main" id="{00000000-0008-0000-0200-00003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1" name="Text Box 309">
          <a:extLst>
            <a:ext uri="{FF2B5EF4-FFF2-40B4-BE49-F238E27FC236}">
              <a16:creationId xmlns:a16="http://schemas.microsoft.com/office/drawing/2014/main" id="{00000000-0008-0000-0200-000035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2" name="Text Box 310">
          <a:extLst>
            <a:ext uri="{FF2B5EF4-FFF2-40B4-BE49-F238E27FC236}">
              <a16:creationId xmlns:a16="http://schemas.microsoft.com/office/drawing/2014/main" id="{00000000-0008-0000-0200-00003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3" name="Text Box 311">
          <a:extLst>
            <a:ext uri="{FF2B5EF4-FFF2-40B4-BE49-F238E27FC236}">
              <a16:creationId xmlns:a16="http://schemas.microsoft.com/office/drawing/2014/main" id="{00000000-0008-0000-0200-000037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4" name="Text Box 312">
          <a:extLst>
            <a:ext uri="{FF2B5EF4-FFF2-40B4-BE49-F238E27FC236}">
              <a16:creationId xmlns:a16="http://schemas.microsoft.com/office/drawing/2014/main" id="{00000000-0008-0000-0200-00003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5" name="Text Box 313">
          <a:extLst>
            <a:ext uri="{FF2B5EF4-FFF2-40B4-BE49-F238E27FC236}">
              <a16:creationId xmlns:a16="http://schemas.microsoft.com/office/drawing/2014/main" id="{00000000-0008-0000-0200-000039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6" name="Text Box 314">
          <a:extLst>
            <a:ext uri="{FF2B5EF4-FFF2-40B4-BE49-F238E27FC236}">
              <a16:creationId xmlns:a16="http://schemas.microsoft.com/office/drawing/2014/main" id="{00000000-0008-0000-0200-00003A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7" name="Text Box 315">
          <a:extLst>
            <a:ext uri="{FF2B5EF4-FFF2-40B4-BE49-F238E27FC236}">
              <a16:creationId xmlns:a16="http://schemas.microsoft.com/office/drawing/2014/main" id="{00000000-0008-0000-0200-00003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8" name="Text Box 316">
          <a:extLst>
            <a:ext uri="{FF2B5EF4-FFF2-40B4-BE49-F238E27FC236}">
              <a16:creationId xmlns:a16="http://schemas.microsoft.com/office/drawing/2014/main" id="{00000000-0008-0000-0200-00003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49" name="Text Box 317">
          <a:extLst>
            <a:ext uri="{FF2B5EF4-FFF2-40B4-BE49-F238E27FC236}">
              <a16:creationId xmlns:a16="http://schemas.microsoft.com/office/drawing/2014/main" id="{00000000-0008-0000-0200-00003D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0" name="Text Box 318">
          <a:extLst>
            <a:ext uri="{FF2B5EF4-FFF2-40B4-BE49-F238E27FC236}">
              <a16:creationId xmlns:a16="http://schemas.microsoft.com/office/drawing/2014/main" id="{00000000-0008-0000-0200-00003E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1" name="Text Box 319">
          <a:extLst>
            <a:ext uri="{FF2B5EF4-FFF2-40B4-BE49-F238E27FC236}">
              <a16:creationId xmlns:a16="http://schemas.microsoft.com/office/drawing/2014/main" id="{00000000-0008-0000-0200-00003F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2" name="Text Box 320">
          <a:extLst>
            <a:ext uri="{FF2B5EF4-FFF2-40B4-BE49-F238E27FC236}">
              <a16:creationId xmlns:a16="http://schemas.microsoft.com/office/drawing/2014/main" id="{00000000-0008-0000-0200-000040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3" name="Text Box 321">
          <a:extLst>
            <a:ext uri="{FF2B5EF4-FFF2-40B4-BE49-F238E27FC236}">
              <a16:creationId xmlns:a16="http://schemas.microsoft.com/office/drawing/2014/main" id="{00000000-0008-0000-0200-000041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274505</xdr:rowOff>
    </xdr:to>
    <xdr:sp macro="" textlink="">
      <xdr:nvSpPr>
        <xdr:cNvPr id="44354" name="Text Box 322">
          <a:extLst>
            <a:ext uri="{FF2B5EF4-FFF2-40B4-BE49-F238E27FC236}">
              <a16:creationId xmlns:a16="http://schemas.microsoft.com/office/drawing/2014/main" id="{00000000-0008-0000-0200-000042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8)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5" name="Text Box 323">
          <a:extLst>
            <a:ext uri="{FF2B5EF4-FFF2-40B4-BE49-F238E27FC236}">
              <a16:creationId xmlns:a16="http://schemas.microsoft.com/office/drawing/2014/main" id="{00000000-0008-0000-0200-000043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6" name="Text Box 324">
          <a:extLst>
            <a:ext uri="{FF2B5EF4-FFF2-40B4-BE49-F238E27FC236}">
              <a16:creationId xmlns:a16="http://schemas.microsoft.com/office/drawing/2014/main" id="{00000000-0008-0000-0200-00004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7" name="Text Box 325">
          <a:extLst>
            <a:ext uri="{FF2B5EF4-FFF2-40B4-BE49-F238E27FC236}">
              <a16:creationId xmlns:a16="http://schemas.microsoft.com/office/drawing/2014/main" id="{00000000-0008-0000-0200-000045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8" name="Text Box 326">
          <a:extLst>
            <a:ext uri="{FF2B5EF4-FFF2-40B4-BE49-F238E27FC236}">
              <a16:creationId xmlns:a16="http://schemas.microsoft.com/office/drawing/2014/main" id="{00000000-0008-0000-0200-00004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59" name="Text Box 327">
          <a:extLst>
            <a:ext uri="{FF2B5EF4-FFF2-40B4-BE49-F238E27FC236}">
              <a16:creationId xmlns:a16="http://schemas.microsoft.com/office/drawing/2014/main" id="{00000000-0008-0000-0200-000047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60" name="Text Box 328">
          <a:extLst>
            <a:ext uri="{FF2B5EF4-FFF2-40B4-BE49-F238E27FC236}">
              <a16:creationId xmlns:a16="http://schemas.microsoft.com/office/drawing/2014/main" id="{00000000-0008-0000-0200-00004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285750</xdr:rowOff>
    </xdr:to>
    <xdr:sp macro="" textlink="">
      <xdr:nvSpPr>
        <xdr:cNvPr id="44361" name="Text Box 329">
          <a:extLst>
            <a:ext uri="{FF2B5EF4-FFF2-40B4-BE49-F238E27FC236}">
              <a16:creationId xmlns:a16="http://schemas.microsoft.com/office/drawing/2014/main" id="{00000000-0008-0000-0200-000049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62" name="Text Box 330">
          <a:extLst>
            <a:ext uri="{FF2B5EF4-FFF2-40B4-BE49-F238E27FC236}">
              <a16:creationId xmlns:a16="http://schemas.microsoft.com/office/drawing/2014/main" id="{00000000-0008-0000-0200-00004A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63" name="Text Box 331">
          <a:extLst>
            <a:ext uri="{FF2B5EF4-FFF2-40B4-BE49-F238E27FC236}">
              <a16:creationId xmlns:a16="http://schemas.microsoft.com/office/drawing/2014/main" id="{00000000-0008-0000-0200-00004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64" name="Text Box 332">
          <a:extLst>
            <a:ext uri="{FF2B5EF4-FFF2-40B4-BE49-F238E27FC236}">
              <a16:creationId xmlns:a16="http://schemas.microsoft.com/office/drawing/2014/main" id="{00000000-0008-0000-0200-00004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295275</xdr:rowOff>
    </xdr:to>
    <xdr:sp macro="" textlink="">
      <xdr:nvSpPr>
        <xdr:cNvPr id="44365" name="Text Box 333">
          <a:extLst>
            <a:ext uri="{FF2B5EF4-FFF2-40B4-BE49-F238E27FC236}">
              <a16:creationId xmlns:a16="http://schemas.microsoft.com/office/drawing/2014/main" id="{00000000-0008-0000-0200-00004D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10)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66" name="Text Box 334">
          <a:extLst>
            <a:ext uri="{FF2B5EF4-FFF2-40B4-BE49-F238E27FC236}">
              <a16:creationId xmlns:a16="http://schemas.microsoft.com/office/drawing/2014/main" id="{00000000-0008-0000-0200-00004E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67" name="Text Box 335">
          <a:extLst>
            <a:ext uri="{FF2B5EF4-FFF2-40B4-BE49-F238E27FC236}">
              <a16:creationId xmlns:a16="http://schemas.microsoft.com/office/drawing/2014/main" id="{00000000-0008-0000-0200-00004F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68" name="Text Box 336">
          <a:extLst>
            <a:ext uri="{FF2B5EF4-FFF2-40B4-BE49-F238E27FC236}">
              <a16:creationId xmlns:a16="http://schemas.microsoft.com/office/drawing/2014/main" id="{00000000-0008-0000-0200-000050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295275</xdr:rowOff>
    </xdr:to>
    <xdr:sp macro="" textlink="">
      <xdr:nvSpPr>
        <xdr:cNvPr id="44369" name="Text Box 337">
          <a:extLst>
            <a:ext uri="{FF2B5EF4-FFF2-40B4-BE49-F238E27FC236}">
              <a16:creationId xmlns:a16="http://schemas.microsoft.com/office/drawing/2014/main" id="{00000000-0008-0000-0200-000051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0" name="Text Box 338">
          <a:extLst>
            <a:ext uri="{FF2B5EF4-FFF2-40B4-BE49-F238E27FC236}">
              <a16:creationId xmlns:a16="http://schemas.microsoft.com/office/drawing/2014/main" id="{00000000-0008-0000-0200-000052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1" name="Text Box 339">
          <a:extLst>
            <a:ext uri="{FF2B5EF4-FFF2-40B4-BE49-F238E27FC236}">
              <a16:creationId xmlns:a16="http://schemas.microsoft.com/office/drawing/2014/main" id="{00000000-0008-0000-0200-000053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2" name="Text Box 340">
          <a:extLst>
            <a:ext uri="{FF2B5EF4-FFF2-40B4-BE49-F238E27FC236}">
              <a16:creationId xmlns:a16="http://schemas.microsoft.com/office/drawing/2014/main" id="{00000000-0008-0000-0200-00005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295275</xdr:rowOff>
    </xdr:to>
    <xdr:sp macro="" textlink="">
      <xdr:nvSpPr>
        <xdr:cNvPr id="44373" name="Text Box 341">
          <a:extLst>
            <a:ext uri="{FF2B5EF4-FFF2-40B4-BE49-F238E27FC236}">
              <a16:creationId xmlns:a16="http://schemas.microsoft.com/office/drawing/2014/main" id="{00000000-0008-0000-0200-000055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12)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4" name="Text Box 342">
          <a:extLst>
            <a:ext uri="{FF2B5EF4-FFF2-40B4-BE49-F238E27FC236}">
              <a16:creationId xmlns:a16="http://schemas.microsoft.com/office/drawing/2014/main" id="{00000000-0008-0000-0200-00005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5" name="Text Box 343">
          <a:extLst>
            <a:ext uri="{FF2B5EF4-FFF2-40B4-BE49-F238E27FC236}">
              <a16:creationId xmlns:a16="http://schemas.microsoft.com/office/drawing/2014/main" id="{00000000-0008-0000-0200-000057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6" name="Text Box 344">
          <a:extLst>
            <a:ext uri="{FF2B5EF4-FFF2-40B4-BE49-F238E27FC236}">
              <a16:creationId xmlns:a16="http://schemas.microsoft.com/office/drawing/2014/main" id="{00000000-0008-0000-0200-00005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295275</xdr:rowOff>
    </xdr:to>
    <xdr:sp macro="" textlink="">
      <xdr:nvSpPr>
        <xdr:cNvPr id="44377" name="Text Box 345">
          <a:extLst>
            <a:ext uri="{FF2B5EF4-FFF2-40B4-BE49-F238E27FC236}">
              <a16:creationId xmlns:a16="http://schemas.microsoft.com/office/drawing/2014/main" id="{00000000-0008-0000-0200-000059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14)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8" name="Text Box 346">
          <a:extLst>
            <a:ext uri="{FF2B5EF4-FFF2-40B4-BE49-F238E27FC236}">
              <a16:creationId xmlns:a16="http://schemas.microsoft.com/office/drawing/2014/main" id="{00000000-0008-0000-0200-00005A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79" name="Text Box 347">
          <a:extLst>
            <a:ext uri="{FF2B5EF4-FFF2-40B4-BE49-F238E27FC236}">
              <a16:creationId xmlns:a16="http://schemas.microsoft.com/office/drawing/2014/main" id="{00000000-0008-0000-0200-00005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80" name="Text Box 348">
          <a:extLst>
            <a:ext uri="{FF2B5EF4-FFF2-40B4-BE49-F238E27FC236}">
              <a16:creationId xmlns:a16="http://schemas.microsoft.com/office/drawing/2014/main" id="{00000000-0008-0000-0200-00005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38100</xdr:rowOff>
    </xdr:from>
    <xdr:to>
      <xdr:col>5</xdr:col>
      <xdr:colOff>0</xdr:colOff>
      <xdr:row>176</xdr:row>
      <xdr:rowOff>276225</xdr:rowOff>
    </xdr:to>
    <xdr:sp macro="" textlink="">
      <xdr:nvSpPr>
        <xdr:cNvPr id="44381" name="Text Box 349">
          <a:extLst>
            <a:ext uri="{FF2B5EF4-FFF2-40B4-BE49-F238E27FC236}">
              <a16:creationId xmlns:a16="http://schemas.microsoft.com/office/drawing/2014/main" id="{00000000-0008-0000-0200-00005DAD0000}"/>
            </a:ext>
          </a:extLst>
        </xdr:cNvPr>
        <xdr:cNvSpPr txBox="1">
          <a:spLocks noChangeArrowheads="1"/>
        </xdr:cNvSpPr>
      </xdr:nvSpPr>
      <xdr:spPr bwMode="auto">
        <a:xfrm>
          <a:off x="7905750" y="4792027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13)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295275</xdr:rowOff>
    </xdr:to>
    <xdr:sp macro="" textlink="">
      <xdr:nvSpPr>
        <xdr:cNvPr id="44382" name="Text Box 350">
          <a:extLst>
            <a:ext uri="{FF2B5EF4-FFF2-40B4-BE49-F238E27FC236}">
              <a16:creationId xmlns:a16="http://schemas.microsoft.com/office/drawing/2014/main" id="{00000000-0008-0000-0200-00005E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15)</a:t>
          </a:r>
        </a:p>
      </xdr:txBody>
    </xdr:sp>
    <xdr:clientData/>
  </xdr:twoCellAnchor>
  <xdr:twoCellAnchor>
    <xdr:from>
      <xdr:col>5</xdr:col>
      <xdr:colOff>0</xdr:colOff>
      <xdr:row>176</xdr:row>
      <xdr:rowOff>28575</xdr:rowOff>
    </xdr:from>
    <xdr:to>
      <xdr:col>5</xdr:col>
      <xdr:colOff>0</xdr:colOff>
      <xdr:row>176</xdr:row>
      <xdr:rowOff>295275</xdr:rowOff>
    </xdr:to>
    <xdr:sp macro="" textlink="">
      <xdr:nvSpPr>
        <xdr:cNvPr id="44383" name="Text Box 351">
          <a:extLst>
            <a:ext uri="{FF2B5EF4-FFF2-40B4-BE49-F238E27FC236}">
              <a16:creationId xmlns:a16="http://schemas.microsoft.com/office/drawing/2014/main" id="{00000000-0008-0000-0200-00005FAD0000}"/>
            </a:ext>
          </a:extLst>
        </xdr:cNvPr>
        <xdr:cNvSpPr txBox="1">
          <a:spLocks noChangeArrowheads="1"/>
        </xdr:cNvSpPr>
      </xdr:nvSpPr>
      <xdr:spPr bwMode="auto">
        <a:xfrm>
          <a:off x="7905750" y="479107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16)</a:t>
          </a:r>
        </a:p>
      </xdr:txBody>
    </xdr:sp>
    <xdr:clientData/>
  </xdr:twoCellAnchor>
  <xdr:twoCellAnchor>
    <xdr:from>
      <xdr:col>5</xdr:col>
      <xdr:colOff>0</xdr:colOff>
      <xdr:row>189</xdr:row>
      <xdr:rowOff>47625</xdr:rowOff>
    </xdr:from>
    <xdr:to>
      <xdr:col>5</xdr:col>
      <xdr:colOff>0</xdr:colOff>
      <xdr:row>189</xdr:row>
      <xdr:rowOff>342900</xdr:rowOff>
    </xdr:to>
    <xdr:sp macro="" textlink="">
      <xdr:nvSpPr>
        <xdr:cNvPr id="44384" name="Text Box 352">
          <a:extLst>
            <a:ext uri="{FF2B5EF4-FFF2-40B4-BE49-F238E27FC236}">
              <a16:creationId xmlns:a16="http://schemas.microsoft.com/office/drawing/2014/main" id="{00000000-0008-0000-0200-000060AD0000}"/>
            </a:ext>
          </a:extLst>
        </xdr:cNvPr>
        <xdr:cNvSpPr txBox="1">
          <a:spLocks noChangeArrowheads="1"/>
        </xdr:cNvSpPr>
      </xdr:nvSpPr>
      <xdr:spPr bwMode="auto">
        <a:xfrm>
          <a:off x="7905750" y="499110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85" name="Text Box 353">
          <a:extLst>
            <a:ext uri="{FF2B5EF4-FFF2-40B4-BE49-F238E27FC236}">
              <a16:creationId xmlns:a16="http://schemas.microsoft.com/office/drawing/2014/main" id="{00000000-0008-0000-0200-000061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86" name="Text Box 354">
          <a:extLst>
            <a:ext uri="{FF2B5EF4-FFF2-40B4-BE49-F238E27FC236}">
              <a16:creationId xmlns:a16="http://schemas.microsoft.com/office/drawing/2014/main" id="{00000000-0008-0000-0200-000062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189</xdr:row>
      <xdr:rowOff>47625</xdr:rowOff>
    </xdr:from>
    <xdr:to>
      <xdr:col>5</xdr:col>
      <xdr:colOff>0</xdr:colOff>
      <xdr:row>189</xdr:row>
      <xdr:rowOff>342900</xdr:rowOff>
    </xdr:to>
    <xdr:sp macro="" textlink="">
      <xdr:nvSpPr>
        <xdr:cNvPr id="44387" name="Text Box 355">
          <a:extLst>
            <a:ext uri="{FF2B5EF4-FFF2-40B4-BE49-F238E27FC236}">
              <a16:creationId xmlns:a16="http://schemas.microsoft.com/office/drawing/2014/main" id="{00000000-0008-0000-0200-000063AD0000}"/>
            </a:ext>
          </a:extLst>
        </xdr:cNvPr>
        <xdr:cNvSpPr txBox="1">
          <a:spLocks noChangeArrowheads="1"/>
        </xdr:cNvSpPr>
      </xdr:nvSpPr>
      <xdr:spPr bwMode="auto">
        <a:xfrm>
          <a:off x="7905750" y="499110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88" name="Text Box 356">
          <a:extLst>
            <a:ext uri="{FF2B5EF4-FFF2-40B4-BE49-F238E27FC236}">
              <a16:creationId xmlns:a16="http://schemas.microsoft.com/office/drawing/2014/main" id="{00000000-0008-0000-0200-00006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89" name="Text Box 357">
          <a:extLst>
            <a:ext uri="{FF2B5EF4-FFF2-40B4-BE49-F238E27FC236}">
              <a16:creationId xmlns:a16="http://schemas.microsoft.com/office/drawing/2014/main" id="{00000000-0008-0000-0200-000065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90" name="Text Box 358">
          <a:extLst>
            <a:ext uri="{FF2B5EF4-FFF2-40B4-BE49-F238E27FC236}">
              <a16:creationId xmlns:a16="http://schemas.microsoft.com/office/drawing/2014/main" id="{00000000-0008-0000-0200-00006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189</xdr:row>
      <xdr:rowOff>28575</xdr:rowOff>
    </xdr:from>
    <xdr:to>
      <xdr:col>5</xdr:col>
      <xdr:colOff>0</xdr:colOff>
      <xdr:row>189</xdr:row>
      <xdr:rowOff>285750</xdr:rowOff>
    </xdr:to>
    <xdr:sp macro="" textlink="">
      <xdr:nvSpPr>
        <xdr:cNvPr id="44391" name="Text Box 359">
          <a:extLst>
            <a:ext uri="{FF2B5EF4-FFF2-40B4-BE49-F238E27FC236}">
              <a16:creationId xmlns:a16="http://schemas.microsoft.com/office/drawing/2014/main" id="{00000000-0008-0000-0200-000067AD0000}"/>
            </a:ext>
          </a:extLst>
        </xdr:cNvPr>
        <xdr:cNvSpPr txBox="1">
          <a:spLocks noChangeArrowheads="1"/>
        </xdr:cNvSpPr>
      </xdr:nvSpPr>
      <xdr:spPr bwMode="auto">
        <a:xfrm>
          <a:off x="7905750" y="4989195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92" name="Text Box 360">
          <a:extLst>
            <a:ext uri="{FF2B5EF4-FFF2-40B4-BE49-F238E27FC236}">
              <a16:creationId xmlns:a16="http://schemas.microsoft.com/office/drawing/2014/main" id="{00000000-0008-0000-0200-00006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93" name="Text Box 361">
          <a:extLst>
            <a:ext uri="{FF2B5EF4-FFF2-40B4-BE49-F238E27FC236}">
              <a16:creationId xmlns:a16="http://schemas.microsoft.com/office/drawing/2014/main" id="{00000000-0008-0000-0200-000069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189</xdr:row>
      <xdr:rowOff>28575</xdr:rowOff>
    </xdr:from>
    <xdr:to>
      <xdr:col>5</xdr:col>
      <xdr:colOff>0</xdr:colOff>
      <xdr:row>189</xdr:row>
      <xdr:rowOff>285750</xdr:rowOff>
    </xdr:to>
    <xdr:sp macro="" textlink="">
      <xdr:nvSpPr>
        <xdr:cNvPr id="44394" name="Text Box 362">
          <a:extLst>
            <a:ext uri="{FF2B5EF4-FFF2-40B4-BE49-F238E27FC236}">
              <a16:creationId xmlns:a16="http://schemas.microsoft.com/office/drawing/2014/main" id="{00000000-0008-0000-0200-00006AAD0000}"/>
            </a:ext>
          </a:extLst>
        </xdr:cNvPr>
        <xdr:cNvSpPr txBox="1">
          <a:spLocks noChangeArrowheads="1"/>
        </xdr:cNvSpPr>
      </xdr:nvSpPr>
      <xdr:spPr bwMode="auto">
        <a:xfrm>
          <a:off x="7905750" y="4989195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95" name="Text Box 363">
          <a:extLst>
            <a:ext uri="{FF2B5EF4-FFF2-40B4-BE49-F238E27FC236}">
              <a16:creationId xmlns:a16="http://schemas.microsoft.com/office/drawing/2014/main" id="{00000000-0008-0000-0200-00006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96" name="Text Box 364">
          <a:extLst>
            <a:ext uri="{FF2B5EF4-FFF2-40B4-BE49-F238E27FC236}">
              <a16:creationId xmlns:a16="http://schemas.microsoft.com/office/drawing/2014/main" id="{00000000-0008-0000-0200-00006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189</xdr:row>
      <xdr:rowOff>28575</xdr:rowOff>
    </xdr:from>
    <xdr:to>
      <xdr:col>5</xdr:col>
      <xdr:colOff>0</xdr:colOff>
      <xdr:row>189</xdr:row>
      <xdr:rowOff>285750</xdr:rowOff>
    </xdr:to>
    <xdr:sp macro="" textlink="">
      <xdr:nvSpPr>
        <xdr:cNvPr id="44397" name="Text Box 365">
          <a:extLst>
            <a:ext uri="{FF2B5EF4-FFF2-40B4-BE49-F238E27FC236}">
              <a16:creationId xmlns:a16="http://schemas.microsoft.com/office/drawing/2014/main" id="{00000000-0008-0000-0200-00006DAD0000}"/>
            </a:ext>
          </a:extLst>
        </xdr:cNvPr>
        <xdr:cNvSpPr txBox="1">
          <a:spLocks noChangeArrowheads="1"/>
        </xdr:cNvSpPr>
      </xdr:nvSpPr>
      <xdr:spPr bwMode="auto">
        <a:xfrm>
          <a:off x="7905750" y="4989195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98" name="Text Box 366">
          <a:extLst>
            <a:ext uri="{FF2B5EF4-FFF2-40B4-BE49-F238E27FC236}">
              <a16:creationId xmlns:a16="http://schemas.microsoft.com/office/drawing/2014/main" id="{00000000-0008-0000-0200-00006E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399" name="Text Box 367">
          <a:extLst>
            <a:ext uri="{FF2B5EF4-FFF2-40B4-BE49-F238E27FC236}">
              <a16:creationId xmlns:a16="http://schemas.microsoft.com/office/drawing/2014/main" id="{00000000-0008-0000-0200-00006F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400" name="Text Box 368">
          <a:extLst>
            <a:ext uri="{FF2B5EF4-FFF2-40B4-BE49-F238E27FC236}">
              <a16:creationId xmlns:a16="http://schemas.microsoft.com/office/drawing/2014/main" id="{00000000-0008-0000-0200-000070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276225</xdr:rowOff>
    </xdr:to>
    <xdr:sp macro="" textlink="">
      <xdr:nvSpPr>
        <xdr:cNvPr id="44401" name="Text Box 369">
          <a:extLst>
            <a:ext uri="{FF2B5EF4-FFF2-40B4-BE49-F238E27FC236}">
              <a16:creationId xmlns:a16="http://schemas.microsoft.com/office/drawing/2014/main" id="{00000000-0008-0000-0200-000071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2" name="Text Box 370">
          <a:extLst>
            <a:ext uri="{FF2B5EF4-FFF2-40B4-BE49-F238E27FC236}">
              <a16:creationId xmlns:a16="http://schemas.microsoft.com/office/drawing/2014/main" id="{00000000-0008-0000-0200-000072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3" name="Text Box 371">
          <a:extLst>
            <a:ext uri="{FF2B5EF4-FFF2-40B4-BE49-F238E27FC236}">
              <a16:creationId xmlns:a16="http://schemas.microsoft.com/office/drawing/2014/main" id="{00000000-0008-0000-0200-000073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4" name="Text Box 372">
          <a:extLst>
            <a:ext uri="{FF2B5EF4-FFF2-40B4-BE49-F238E27FC236}">
              <a16:creationId xmlns:a16="http://schemas.microsoft.com/office/drawing/2014/main" id="{00000000-0008-0000-0200-000074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5" name="Text Box 373">
          <a:extLst>
            <a:ext uri="{FF2B5EF4-FFF2-40B4-BE49-F238E27FC236}">
              <a16:creationId xmlns:a16="http://schemas.microsoft.com/office/drawing/2014/main" id="{00000000-0008-0000-0200-000075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6" name="Text Box 374">
          <a:extLst>
            <a:ext uri="{FF2B5EF4-FFF2-40B4-BE49-F238E27FC236}">
              <a16:creationId xmlns:a16="http://schemas.microsoft.com/office/drawing/2014/main" id="{00000000-0008-0000-0200-000076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7" name="Text Box 375">
          <a:extLst>
            <a:ext uri="{FF2B5EF4-FFF2-40B4-BE49-F238E27FC236}">
              <a16:creationId xmlns:a16="http://schemas.microsoft.com/office/drawing/2014/main" id="{00000000-0008-0000-0200-000077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6)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8" name="Text Box 376">
          <a:extLst>
            <a:ext uri="{FF2B5EF4-FFF2-40B4-BE49-F238E27FC236}">
              <a16:creationId xmlns:a16="http://schemas.microsoft.com/office/drawing/2014/main" id="{00000000-0008-0000-0200-000078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7)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09" name="Text Box 377">
          <a:extLst>
            <a:ext uri="{FF2B5EF4-FFF2-40B4-BE49-F238E27FC236}">
              <a16:creationId xmlns:a16="http://schemas.microsoft.com/office/drawing/2014/main" id="{00000000-0008-0000-0200-000079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8)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10" name="Text Box 378">
          <a:extLst>
            <a:ext uri="{FF2B5EF4-FFF2-40B4-BE49-F238E27FC236}">
              <a16:creationId xmlns:a16="http://schemas.microsoft.com/office/drawing/2014/main" id="{00000000-0008-0000-0200-00007A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257175</xdr:rowOff>
    </xdr:to>
    <xdr:sp macro="" textlink="">
      <xdr:nvSpPr>
        <xdr:cNvPr id="44411" name="Text Box 379">
          <a:extLst>
            <a:ext uri="{FF2B5EF4-FFF2-40B4-BE49-F238E27FC236}">
              <a16:creationId xmlns:a16="http://schemas.microsoft.com/office/drawing/2014/main" id="{00000000-0008-0000-0200-00007B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9)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219075</xdr:rowOff>
    </xdr:to>
    <xdr:sp macro="" textlink="">
      <xdr:nvSpPr>
        <xdr:cNvPr id="44412" name="Text Box 380">
          <a:extLst>
            <a:ext uri="{FF2B5EF4-FFF2-40B4-BE49-F238E27FC236}">
              <a16:creationId xmlns:a16="http://schemas.microsoft.com/office/drawing/2014/main" id="{00000000-0008-0000-0200-00007C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10</a:t>
          </a: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176</xdr:row>
      <xdr:rowOff>0</xdr:rowOff>
    </xdr:from>
    <xdr:to>
      <xdr:col>5</xdr:col>
      <xdr:colOff>0</xdr:colOff>
      <xdr:row>176</xdr:row>
      <xdr:rowOff>219075</xdr:rowOff>
    </xdr:to>
    <xdr:sp macro="" textlink="">
      <xdr:nvSpPr>
        <xdr:cNvPr id="44413" name="Text Box 381">
          <a:extLst>
            <a:ext uri="{FF2B5EF4-FFF2-40B4-BE49-F238E27FC236}">
              <a16:creationId xmlns:a16="http://schemas.microsoft.com/office/drawing/2014/main" id="{00000000-0008-0000-0200-00007DAD0000}"/>
            </a:ext>
          </a:extLst>
        </xdr:cNvPr>
        <xdr:cNvSpPr txBox="1">
          <a:spLocks noChangeArrowheads="1"/>
        </xdr:cNvSpPr>
      </xdr:nvSpPr>
      <xdr:spPr bwMode="auto">
        <a:xfrm>
          <a:off x="7905750" y="478821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9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11</a:t>
          </a:r>
          <a:r>
            <a:rPr lang="pl-PL" sz="12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)</a:t>
          </a:r>
        </a:p>
      </xdr:txBody>
    </xdr:sp>
    <xdr:clientData/>
  </xdr:twoCellAnchor>
  <xdr:twoCellAnchor>
    <xdr:from>
      <xdr:col>5</xdr:col>
      <xdr:colOff>0</xdr:colOff>
      <xdr:row>189</xdr:row>
      <xdr:rowOff>9525</xdr:rowOff>
    </xdr:from>
    <xdr:to>
      <xdr:col>5</xdr:col>
      <xdr:colOff>0</xdr:colOff>
      <xdr:row>189</xdr:row>
      <xdr:rowOff>266700</xdr:rowOff>
    </xdr:to>
    <xdr:sp macro="" textlink="">
      <xdr:nvSpPr>
        <xdr:cNvPr id="44414" name="Text Box 382">
          <a:extLst>
            <a:ext uri="{FF2B5EF4-FFF2-40B4-BE49-F238E27FC236}">
              <a16:creationId xmlns:a16="http://schemas.microsoft.com/office/drawing/2014/main" id="{00000000-0008-0000-0200-00007EAD0000}"/>
            </a:ext>
          </a:extLst>
        </xdr:cNvPr>
        <xdr:cNvSpPr txBox="1">
          <a:spLocks noChangeArrowheads="1"/>
        </xdr:cNvSpPr>
      </xdr:nvSpPr>
      <xdr:spPr bwMode="auto">
        <a:xfrm>
          <a:off x="7905750" y="4987290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3)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lnSpc>
              <a:spcPts val="900"/>
            </a:lnSpc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189</xdr:row>
      <xdr:rowOff>9525</xdr:rowOff>
    </xdr:from>
    <xdr:to>
      <xdr:col>5</xdr:col>
      <xdr:colOff>0</xdr:colOff>
      <xdr:row>189</xdr:row>
      <xdr:rowOff>266700</xdr:rowOff>
    </xdr:to>
    <xdr:sp macro="" textlink="">
      <xdr:nvSpPr>
        <xdr:cNvPr id="44415" name="Text Box 383">
          <a:extLst>
            <a:ext uri="{FF2B5EF4-FFF2-40B4-BE49-F238E27FC236}">
              <a16:creationId xmlns:a16="http://schemas.microsoft.com/office/drawing/2014/main" id="{00000000-0008-0000-0200-00007FAD0000}"/>
            </a:ext>
          </a:extLst>
        </xdr:cNvPr>
        <xdr:cNvSpPr txBox="1">
          <a:spLocks noChangeArrowheads="1"/>
        </xdr:cNvSpPr>
      </xdr:nvSpPr>
      <xdr:spPr bwMode="auto">
        <a:xfrm>
          <a:off x="7905750" y="4987290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4)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lnSpc>
              <a:spcPts val="900"/>
            </a:lnSpc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189</xdr:row>
      <xdr:rowOff>9525</xdr:rowOff>
    </xdr:from>
    <xdr:to>
      <xdr:col>5</xdr:col>
      <xdr:colOff>0</xdr:colOff>
      <xdr:row>189</xdr:row>
      <xdr:rowOff>266700</xdr:rowOff>
    </xdr:to>
    <xdr:sp macro="" textlink="">
      <xdr:nvSpPr>
        <xdr:cNvPr id="44416" name="Text Box 384">
          <a:extLst>
            <a:ext uri="{FF2B5EF4-FFF2-40B4-BE49-F238E27FC236}">
              <a16:creationId xmlns:a16="http://schemas.microsoft.com/office/drawing/2014/main" id="{00000000-0008-0000-0200-000080AD0000}"/>
            </a:ext>
          </a:extLst>
        </xdr:cNvPr>
        <xdr:cNvSpPr txBox="1">
          <a:spLocks noChangeArrowheads="1"/>
        </xdr:cNvSpPr>
      </xdr:nvSpPr>
      <xdr:spPr bwMode="auto">
        <a:xfrm>
          <a:off x="7905750" y="4987290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1)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lnSpc>
              <a:spcPts val="900"/>
            </a:lnSpc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189</xdr:row>
      <xdr:rowOff>9525</xdr:rowOff>
    </xdr:from>
    <xdr:to>
      <xdr:col>5</xdr:col>
      <xdr:colOff>0</xdr:colOff>
      <xdr:row>189</xdr:row>
      <xdr:rowOff>266700</xdr:rowOff>
    </xdr:to>
    <xdr:sp macro="" textlink="">
      <xdr:nvSpPr>
        <xdr:cNvPr id="44417" name="Text Box 385">
          <a:extLst>
            <a:ext uri="{FF2B5EF4-FFF2-40B4-BE49-F238E27FC236}">
              <a16:creationId xmlns:a16="http://schemas.microsoft.com/office/drawing/2014/main" id="{00000000-0008-0000-0200-000081AD0000}"/>
            </a:ext>
          </a:extLst>
        </xdr:cNvPr>
        <xdr:cNvSpPr txBox="1">
          <a:spLocks noChangeArrowheads="1"/>
        </xdr:cNvSpPr>
      </xdr:nvSpPr>
      <xdr:spPr bwMode="auto">
        <a:xfrm>
          <a:off x="7905750" y="4987290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lnSpc>
              <a:spcPts val="900"/>
            </a:lnSpc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189</xdr:row>
      <xdr:rowOff>9525</xdr:rowOff>
    </xdr:from>
    <xdr:to>
      <xdr:col>5</xdr:col>
      <xdr:colOff>0</xdr:colOff>
      <xdr:row>189</xdr:row>
      <xdr:rowOff>266700</xdr:rowOff>
    </xdr:to>
    <xdr:sp macro="" textlink="">
      <xdr:nvSpPr>
        <xdr:cNvPr id="44418" name="Text Box 386">
          <a:extLst>
            <a:ext uri="{FF2B5EF4-FFF2-40B4-BE49-F238E27FC236}">
              <a16:creationId xmlns:a16="http://schemas.microsoft.com/office/drawing/2014/main" id="{00000000-0008-0000-0200-000082AD0000}"/>
            </a:ext>
          </a:extLst>
        </xdr:cNvPr>
        <xdr:cNvSpPr txBox="1">
          <a:spLocks noChangeArrowheads="1"/>
        </xdr:cNvSpPr>
      </xdr:nvSpPr>
      <xdr:spPr bwMode="auto">
        <a:xfrm>
          <a:off x="7905750" y="4987290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lnSpc>
              <a:spcPts val="900"/>
            </a:lnSpc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188</xdr:row>
      <xdr:rowOff>371475</xdr:rowOff>
    </xdr:from>
    <xdr:to>
      <xdr:col>5</xdr:col>
      <xdr:colOff>0</xdr:colOff>
      <xdr:row>189</xdr:row>
      <xdr:rowOff>247650</xdr:rowOff>
    </xdr:to>
    <xdr:sp macro="" textlink="">
      <xdr:nvSpPr>
        <xdr:cNvPr id="44419" name="Text Box 387">
          <a:extLst>
            <a:ext uri="{FF2B5EF4-FFF2-40B4-BE49-F238E27FC236}">
              <a16:creationId xmlns:a16="http://schemas.microsoft.com/office/drawing/2014/main" id="{00000000-0008-0000-0200-000083AD0000}"/>
            </a:ext>
          </a:extLst>
        </xdr:cNvPr>
        <xdr:cNvSpPr txBox="1">
          <a:spLocks noChangeArrowheads="1"/>
        </xdr:cNvSpPr>
      </xdr:nvSpPr>
      <xdr:spPr bwMode="auto">
        <a:xfrm>
          <a:off x="7905750" y="4985385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lnSpc>
              <a:spcPts val="900"/>
            </a:lnSpc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189</xdr:row>
      <xdr:rowOff>9525</xdr:rowOff>
    </xdr:from>
    <xdr:to>
      <xdr:col>5</xdr:col>
      <xdr:colOff>0</xdr:colOff>
      <xdr:row>189</xdr:row>
      <xdr:rowOff>266700</xdr:rowOff>
    </xdr:to>
    <xdr:sp macro="" textlink="">
      <xdr:nvSpPr>
        <xdr:cNvPr id="44420" name="Text Box 388">
          <a:extLst>
            <a:ext uri="{FF2B5EF4-FFF2-40B4-BE49-F238E27FC236}">
              <a16:creationId xmlns:a16="http://schemas.microsoft.com/office/drawing/2014/main" id="{00000000-0008-0000-0200-000084AD0000}"/>
            </a:ext>
          </a:extLst>
        </xdr:cNvPr>
        <xdr:cNvSpPr txBox="1">
          <a:spLocks noChangeArrowheads="1"/>
        </xdr:cNvSpPr>
      </xdr:nvSpPr>
      <xdr:spPr bwMode="auto">
        <a:xfrm>
          <a:off x="7905750" y="49872900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2)</a:t>
          </a: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  <a:p>
          <a:pPr algn="l" rtl="0">
            <a:lnSpc>
              <a:spcPts val="900"/>
            </a:lnSpc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35" name="AutoShape 399">
          <a:extLst>
            <a:ext uri="{FF2B5EF4-FFF2-40B4-BE49-F238E27FC236}">
              <a16:creationId xmlns:a16="http://schemas.microsoft.com/office/drawing/2014/main" id="{00000000-0008-0000-0200-00000B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36" name="AutoShape 437">
          <a:extLst>
            <a:ext uri="{FF2B5EF4-FFF2-40B4-BE49-F238E27FC236}">
              <a16:creationId xmlns:a16="http://schemas.microsoft.com/office/drawing/2014/main" id="{00000000-0008-0000-0200-00000C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37" name="AutoShape 442">
          <a:extLst>
            <a:ext uri="{FF2B5EF4-FFF2-40B4-BE49-F238E27FC236}">
              <a16:creationId xmlns:a16="http://schemas.microsoft.com/office/drawing/2014/main" id="{00000000-0008-0000-0200-00000D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38" name="AutoShape 443">
          <a:extLst>
            <a:ext uri="{FF2B5EF4-FFF2-40B4-BE49-F238E27FC236}">
              <a16:creationId xmlns:a16="http://schemas.microsoft.com/office/drawing/2014/main" id="{00000000-0008-0000-0200-00000E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39" name="AutoShape 444">
          <a:extLst>
            <a:ext uri="{FF2B5EF4-FFF2-40B4-BE49-F238E27FC236}">
              <a16:creationId xmlns:a16="http://schemas.microsoft.com/office/drawing/2014/main" id="{00000000-0008-0000-0200-00000F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0" name="AutoShape 445">
          <a:extLst>
            <a:ext uri="{FF2B5EF4-FFF2-40B4-BE49-F238E27FC236}">
              <a16:creationId xmlns:a16="http://schemas.microsoft.com/office/drawing/2014/main" id="{00000000-0008-0000-0200-000010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1" name="AutoShape 446">
          <a:extLst>
            <a:ext uri="{FF2B5EF4-FFF2-40B4-BE49-F238E27FC236}">
              <a16:creationId xmlns:a16="http://schemas.microsoft.com/office/drawing/2014/main" id="{00000000-0008-0000-0200-000011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2" name="AutoShape 447">
          <a:extLst>
            <a:ext uri="{FF2B5EF4-FFF2-40B4-BE49-F238E27FC236}">
              <a16:creationId xmlns:a16="http://schemas.microsoft.com/office/drawing/2014/main" id="{00000000-0008-0000-0200-000012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3" name="AutoShape 448">
          <a:extLst>
            <a:ext uri="{FF2B5EF4-FFF2-40B4-BE49-F238E27FC236}">
              <a16:creationId xmlns:a16="http://schemas.microsoft.com/office/drawing/2014/main" id="{00000000-0008-0000-0200-000013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4" name="AutoShape 449">
          <a:extLst>
            <a:ext uri="{FF2B5EF4-FFF2-40B4-BE49-F238E27FC236}">
              <a16:creationId xmlns:a16="http://schemas.microsoft.com/office/drawing/2014/main" id="{00000000-0008-0000-0200-000014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5" name="AutoShape 452">
          <a:extLst>
            <a:ext uri="{FF2B5EF4-FFF2-40B4-BE49-F238E27FC236}">
              <a16:creationId xmlns:a16="http://schemas.microsoft.com/office/drawing/2014/main" id="{00000000-0008-0000-0200-000015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6" name="AutoShape 453">
          <a:extLst>
            <a:ext uri="{FF2B5EF4-FFF2-40B4-BE49-F238E27FC236}">
              <a16:creationId xmlns:a16="http://schemas.microsoft.com/office/drawing/2014/main" id="{00000000-0008-0000-0200-000016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7" name="AutoShape 454">
          <a:extLst>
            <a:ext uri="{FF2B5EF4-FFF2-40B4-BE49-F238E27FC236}">
              <a16:creationId xmlns:a16="http://schemas.microsoft.com/office/drawing/2014/main" id="{00000000-0008-0000-0200-000017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8" name="AutoShape 455">
          <a:extLst>
            <a:ext uri="{FF2B5EF4-FFF2-40B4-BE49-F238E27FC236}">
              <a16:creationId xmlns:a16="http://schemas.microsoft.com/office/drawing/2014/main" id="{00000000-0008-0000-0200-000018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49" name="AutoShape 456">
          <a:extLst>
            <a:ext uri="{FF2B5EF4-FFF2-40B4-BE49-F238E27FC236}">
              <a16:creationId xmlns:a16="http://schemas.microsoft.com/office/drawing/2014/main" id="{00000000-0008-0000-0200-000019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0" name="AutoShape 457">
          <a:extLst>
            <a:ext uri="{FF2B5EF4-FFF2-40B4-BE49-F238E27FC236}">
              <a16:creationId xmlns:a16="http://schemas.microsoft.com/office/drawing/2014/main" id="{00000000-0008-0000-0200-00001A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1" name="AutoShape 458">
          <a:extLst>
            <a:ext uri="{FF2B5EF4-FFF2-40B4-BE49-F238E27FC236}">
              <a16:creationId xmlns:a16="http://schemas.microsoft.com/office/drawing/2014/main" id="{00000000-0008-0000-0200-00001B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2" name="AutoShape 459">
          <a:extLst>
            <a:ext uri="{FF2B5EF4-FFF2-40B4-BE49-F238E27FC236}">
              <a16:creationId xmlns:a16="http://schemas.microsoft.com/office/drawing/2014/main" id="{00000000-0008-0000-0200-00001C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3" name="AutoShape 460">
          <a:extLst>
            <a:ext uri="{FF2B5EF4-FFF2-40B4-BE49-F238E27FC236}">
              <a16:creationId xmlns:a16="http://schemas.microsoft.com/office/drawing/2014/main" id="{00000000-0008-0000-0200-00001D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4" name="AutoShape 461">
          <a:extLst>
            <a:ext uri="{FF2B5EF4-FFF2-40B4-BE49-F238E27FC236}">
              <a16:creationId xmlns:a16="http://schemas.microsoft.com/office/drawing/2014/main" id="{00000000-0008-0000-0200-00001E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5" name="AutoShape 462">
          <a:extLst>
            <a:ext uri="{FF2B5EF4-FFF2-40B4-BE49-F238E27FC236}">
              <a16:creationId xmlns:a16="http://schemas.microsoft.com/office/drawing/2014/main" id="{00000000-0008-0000-0200-00001F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6" name="AutoShape 463">
          <a:extLst>
            <a:ext uri="{FF2B5EF4-FFF2-40B4-BE49-F238E27FC236}">
              <a16:creationId xmlns:a16="http://schemas.microsoft.com/office/drawing/2014/main" id="{00000000-0008-0000-0200-000020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364257" name="AutoShape 464">
          <a:extLst>
            <a:ext uri="{FF2B5EF4-FFF2-40B4-BE49-F238E27FC236}">
              <a16:creationId xmlns:a16="http://schemas.microsoft.com/office/drawing/2014/main" id="{00000000-0008-0000-0200-000021D11400}"/>
            </a:ext>
          </a:extLst>
        </xdr:cNvPr>
        <xdr:cNvSpPr>
          <a:spLocks/>
        </xdr:cNvSpPr>
      </xdr:nvSpPr>
      <xdr:spPr bwMode="auto">
        <a:xfrm>
          <a:off x="7791450" y="225266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3"/>
  <sheetViews>
    <sheetView topLeftCell="A31" zoomScale="140" zoomScaleNormal="140" zoomScaleSheetLayoutView="150" workbookViewId="0">
      <selection activeCell="J143" sqref="J143"/>
    </sheetView>
  </sheetViews>
  <sheetFormatPr defaultRowHeight="12.75" x14ac:dyDescent="0.2"/>
  <cols>
    <col min="1" max="1" width="5.140625" customWidth="1"/>
    <col min="2" max="2" width="28.28515625" customWidth="1"/>
    <col min="3" max="3" width="14.7109375" customWidth="1"/>
    <col min="4" max="4" width="2.85546875" customWidth="1"/>
    <col min="5" max="5" width="19.7109375" customWidth="1"/>
    <col min="6" max="6" width="19.85546875" customWidth="1"/>
    <col min="7" max="7" width="15.140625" customWidth="1"/>
    <col min="8" max="8" width="13.28515625" customWidth="1"/>
    <col min="9" max="9" width="21" customWidth="1"/>
    <col min="10" max="10" width="23" customWidth="1"/>
    <col min="11" max="11" width="21" customWidth="1"/>
    <col min="12" max="12" width="16.42578125" customWidth="1"/>
    <col min="13" max="13" width="17.140625" bestFit="1" customWidth="1"/>
    <col min="15" max="15" width="17.140625" bestFit="1" customWidth="1"/>
  </cols>
  <sheetData>
    <row r="1" spans="1:11" ht="20.25" customHeight="1" thickBot="1" x14ac:dyDescent="0.25">
      <c r="J1" s="503"/>
    </row>
    <row r="2" spans="1:11" ht="21.75" customHeight="1" thickTop="1" x14ac:dyDescent="0.3">
      <c r="A2" s="740" t="s">
        <v>394</v>
      </c>
      <c r="B2" s="741"/>
      <c r="C2" s="741"/>
      <c r="D2" s="741"/>
      <c r="E2" s="741"/>
      <c r="F2" s="741"/>
      <c r="G2" s="741"/>
      <c r="H2" s="741"/>
      <c r="I2" s="741"/>
      <c r="J2" s="742"/>
    </row>
    <row r="3" spans="1:11" ht="21" customHeight="1" x14ac:dyDescent="0.3">
      <c r="A3" s="746" t="s">
        <v>206</v>
      </c>
      <c r="B3" s="747"/>
      <c r="C3" s="747"/>
      <c r="D3" s="747"/>
      <c r="E3" s="747"/>
      <c r="F3" s="747"/>
      <c r="G3" s="747"/>
      <c r="H3" s="747"/>
      <c r="I3" s="747"/>
      <c r="J3" s="748"/>
    </row>
    <row r="4" spans="1:11" ht="22.5" customHeight="1" thickBot="1" x14ac:dyDescent="0.25">
      <c r="A4" s="749" t="s">
        <v>334</v>
      </c>
      <c r="B4" s="750"/>
      <c r="C4" s="750"/>
      <c r="D4" s="750"/>
      <c r="E4" s="750"/>
      <c r="F4" s="750"/>
      <c r="G4" s="750"/>
      <c r="H4" s="750"/>
      <c r="I4" s="750"/>
      <c r="J4" s="751"/>
    </row>
    <row r="5" spans="1:11" ht="19.5" customHeight="1" x14ac:dyDescent="0.2">
      <c r="A5" s="765" t="s">
        <v>395</v>
      </c>
      <c r="B5" s="766"/>
      <c r="C5" s="766"/>
      <c r="D5" s="766"/>
      <c r="E5" s="766"/>
      <c r="F5" s="766"/>
      <c r="G5" s="766"/>
      <c r="H5" s="766"/>
      <c r="I5" s="766"/>
      <c r="J5" s="767"/>
    </row>
    <row r="6" spans="1:11" ht="21.75" customHeight="1" x14ac:dyDescent="0.2">
      <c r="A6" s="497"/>
      <c r="B6" s="732" t="s">
        <v>320</v>
      </c>
      <c r="C6" s="469" t="s">
        <v>309</v>
      </c>
      <c r="D6" s="468"/>
      <c r="E6" s="467">
        <v>19748214000</v>
      </c>
      <c r="F6" s="501"/>
      <c r="G6" s="499"/>
      <c r="H6" s="721" t="s">
        <v>311</v>
      </c>
      <c r="I6" s="743">
        <f>SUM(E6:E10)</f>
        <v>19917068000</v>
      </c>
      <c r="J6" s="474"/>
    </row>
    <row r="7" spans="1:11" ht="21.75" customHeight="1" x14ac:dyDescent="0.2">
      <c r="A7" s="425"/>
      <c r="B7" s="733"/>
      <c r="C7" s="422" t="s">
        <v>307</v>
      </c>
      <c r="D7" s="421"/>
      <c r="E7" s="428">
        <v>0</v>
      </c>
      <c r="F7" s="419"/>
      <c r="G7" s="137"/>
      <c r="H7" s="720"/>
      <c r="I7" s="744"/>
      <c r="J7" s="471"/>
    </row>
    <row r="8" spans="1:11" ht="21.75" customHeight="1" x14ac:dyDescent="0.2">
      <c r="A8" s="425"/>
      <c r="B8" s="733"/>
      <c r="C8" s="422" t="s">
        <v>306</v>
      </c>
      <c r="D8" s="421"/>
      <c r="E8" s="428">
        <v>150000000</v>
      </c>
      <c r="F8" s="419"/>
      <c r="G8" s="137"/>
      <c r="H8" s="720"/>
      <c r="I8" s="744"/>
      <c r="J8" s="471"/>
    </row>
    <row r="9" spans="1:11" ht="21.75" customHeight="1" x14ac:dyDescent="0.2">
      <c r="A9" s="425"/>
      <c r="B9" s="733"/>
      <c r="C9" s="422" t="s">
        <v>335</v>
      </c>
      <c r="D9" s="421"/>
      <c r="E9" s="428">
        <v>0</v>
      </c>
      <c r="F9" s="419"/>
      <c r="G9" s="137"/>
      <c r="H9" s="720"/>
      <c r="I9" s="744"/>
      <c r="J9" s="471"/>
    </row>
    <row r="10" spans="1:11" ht="21.75" customHeight="1" x14ac:dyDescent="0.2">
      <c r="A10" s="496"/>
      <c r="B10" s="734"/>
      <c r="C10" s="473" t="s">
        <v>305</v>
      </c>
      <c r="D10" s="472"/>
      <c r="E10" s="495">
        <v>18854000</v>
      </c>
      <c r="F10" s="443"/>
      <c r="G10" s="137"/>
      <c r="H10" s="722"/>
      <c r="I10" s="745"/>
      <c r="J10" s="471"/>
    </row>
    <row r="11" spans="1:11" ht="21.75" customHeight="1" x14ac:dyDescent="0.2">
      <c r="A11" s="497"/>
      <c r="B11" s="755" t="s">
        <v>319</v>
      </c>
      <c r="C11" s="469" t="s">
        <v>309</v>
      </c>
      <c r="D11" s="468"/>
      <c r="E11" s="467">
        <v>61813000</v>
      </c>
      <c r="F11" s="501"/>
      <c r="G11" s="499"/>
      <c r="H11" s="721" t="s">
        <v>311</v>
      </c>
      <c r="I11" s="743">
        <f>SUM(E11:E15)</f>
        <v>62127000</v>
      </c>
      <c r="J11" s="474"/>
    </row>
    <row r="12" spans="1:11" ht="21.75" customHeight="1" x14ac:dyDescent="0.2">
      <c r="A12" s="425"/>
      <c r="B12" s="738"/>
      <c r="C12" s="422" t="s">
        <v>307</v>
      </c>
      <c r="D12" s="421"/>
      <c r="E12" s="428">
        <v>314000</v>
      </c>
      <c r="F12" s="419"/>
      <c r="G12" s="137"/>
      <c r="H12" s="720"/>
      <c r="I12" s="744"/>
      <c r="J12" s="471"/>
    </row>
    <row r="13" spans="1:11" ht="21.75" customHeight="1" x14ac:dyDescent="0.2">
      <c r="A13" s="425"/>
      <c r="B13" s="738"/>
      <c r="C13" s="422" t="s">
        <v>306</v>
      </c>
      <c r="D13" s="421"/>
      <c r="E13" s="428">
        <v>0</v>
      </c>
      <c r="F13" s="419"/>
      <c r="G13" s="137"/>
      <c r="H13" s="720"/>
      <c r="I13" s="744"/>
      <c r="J13" s="471"/>
    </row>
    <row r="14" spans="1:11" ht="21.75" customHeight="1" x14ac:dyDescent="0.2">
      <c r="A14" s="425"/>
      <c r="B14" s="738"/>
      <c r="C14" s="422" t="s">
        <v>335</v>
      </c>
      <c r="D14" s="421"/>
      <c r="E14" s="428">
        <v>0</v>
      </c>
      <c r="F14" s="419"/>
      <c r="G14" s="137"/>
      <c r="H14" s="720"/>
      <c r="I14" s="744"/>
      <c r="J14" s="471"/>
    </row>
    <row r="15" spans="1:11" ht="21.75" customHeight="1" x14ac:dyDescent="0.2">
      <c r="A15" s="496"/>
      <c r="B15" s="756"/>
      <c r="C15" s="473" t="s">
        <v>305</v>
      </c>
      <c r="D15" s="472"/>
      <c r="E15" s="495">
        <v>0</v>
      </c>
      <c r="F15" s="443"/>
      <c r="G15" s="137"/>
      <c r="H15" s="722"/>
      <c r="I15" s="745"/>
      <c r="J15" s="471"/>
    </row>
    <row r="16" spans="1:11" ht="21.75" customHeight="1" x14ac:dyDescent="0.2">
      <c r="A16" s="497"/>
      <c r="B16" s="732" t="s">
        <v>318</v>
      </c>
      <c r="C16" s="469" t="s">
        <v>309</v>
      </c>
      <c r="D16" s="502"/>
      <c r="E16" s="467">
        <v>873156000</v>
      </c>
      <c r="F16" s="501"/>
      <c r="G16" s="499"/>
      <c r="H16" s="721" t="s">
        <v>311</v>
      </c>
      <c r="I16" s="743">
        <f>SUM(E16:E20)</f>
        <v>958523000</v>
      </c>
      <c r="J16" s="474"/>
      <c r="K16" s="401"/>
    </row>
    <row r="17" spans="1:15" ht="21.75" customHeight="1" x14ac:dyDescent="0.2">
      <c r="A17" s="425"/>
      <c r="B17" s="733"/>
      <c r="C17" s="422" t="s">
        <v>307</v>
      </c>
      <c r="D17" s="421"/>
      <c r="E17" s="428">
        <v>66063000</v>
      </c>
      <c r="F17" s="419"/>
      <c r="G17" s="137"/>
      <c r="H17" s="720"/>
      <c r="I17" s="744"/>
      <c r="J17" s="471"/>
    </row>
    <row r="18" spans="1:15" ht="21.75" customHeight="1" x14ac:dyDescent="0.2">
      <c r="A18" s="425"/>
      <c r="B18" s="733"/>
      <c r="C18" s="422" t="s">
        <v>306</v>
      </c>
      <c r="D18" s="421"/>
      <c r="E18" s="428">
        <v>104000</v>
      </c>
      <c r="F18" s="419"/>
      <c r="G18" s="137"/>
      <c r="H18" s="720"/>
      <c r="I18" s="744"/>
      <c r="J18" s="471"/>
    </row>
    <row r="19" spans="1:15" ht="21.75" customHeight="1" x14ac:dyDescent="0.2">
      <c r="A19" s="425"/>
      <c r="B19" s="733"/>
      <c r="C19" s="422" t="s">
        <v>335</v>
      </c>
      <c r="D19" s="421"/>
      <c r="E19" s="428">
        <v>19200000</v>
      </c>
      <c r="F19" s="419"/>
      <c r="G19" s="137"/>
      <c r="H19" s="720"/>
      <c r="I19" s="744"/>
      <c r="J19" s="471"/>
    </row>
    <row r="20" spans="1:15" ht="21.75" customHeight="1" x14ac:dyDescent="0.2">
      <c r="A20" s="496"/>
      <c r="B20" s="734"/>
      <c r="C20" s="473" t="s">
        <v>305</v>
      </c>
      <c r="D20" s="472"/>
      <c r="E20" s="495">
        <v>0</v>
      </c>
      <c r="F20" s="443"/>
      <c r="G20" s="137"/>
      <c r="H20" s="722"/>
      <c r="I20" s="745"/>
      <c r="J20" s="471"/>
    </row>
    <row r="21" spans="1:15" ht="21.75" customHeight="1" x14ac:dyDescent="0.2">
      <c r="A21" s="425"/>
      <c r="B21" s="733" t="s">
        <v>317</v>
      </c>
      <c r="C21" s="422" t="s">
        <v>309</v>
      </c>
      <c r="D21" s="421"/>
      <c r="E21" s="428">
        <v>474197000</v>
      </c>
      <c r="F21" s="500"/>
      <c r="G21" s="499"/>
      <c r="H21" s="720" t="s">
        <v>311</v>
      </c>
      <c r="I21" s="743">
        <f>SUM(E21:E25)</f>
        <v>492797000</v>
      </c>
      <c r="J21" s="474"/>
      <c r="K21" s="19"/>
      <c r="L21" s="401"/>
      <c r="M21" s="19"/>
      <c r="O21" s="19"/>
    </row>
    <row r="22" spans="1:15" ht="21.75" customHeight="1" x14ac:dyDescent="0.2">
      <c r="A22" s="425"/>
      <c r="B22" s="733"/>
      <c r="C22" s="422" t="s">
        <v>307</v>
      </c>
      <c r="D22" s="421"/>
      <c r="E22" s="428">
        <v>2400000</v>
      </c>
      <c r="F22" s="419"/>
      <c r="G22" s="137"/>
      <c r="H22" s="720"/>
      <c r="I22" s="744"/>
      <c r="J22" s="471"/>
      <c r="K22" s="401"/>
      <c r="L22" s="401"/>
      <c r="M22" s="19"/>
      <c r="O22" s="19"/>
    </row>
    <row r="23" spans="1:15" ht="21.75" customHeight="1" x14ac:dyDescent="0.2">
      <c r="A23" s="425"/>
      <c r="B23" s="733"/>
      <c r="C23" s="422" t="s">
        <v>306</v>
      </c>
      <c r="D23" s="421"/>
      <c r="E23" s="428">
        <v>0</v>
      </c>
      <c r="F23" s="419"/>
      <c r="G23" s="137"/>
      <c r="H23" s="720"/>
      <c r="I23" s="744"/>
      <c r="J23" s="471"/>
    </row>
    <row r="24" spans="1:15" ht="21.75" customHeight="1" x14ac:dyDescent="0.2">
      <c r="A24" s="425"/>
      <c r="B24" s="733"/>
      <c r="C24" s="422" t="s">
        <v>335</v>
      </c>
      <c r="D24" s="421"/>
      <c r="E24" s="428">
        <v>0</v>
      </c>
      <c r="F24" s="419"/>
      <c r="G24" s="137"/>
      <c r="H24" s="720"/>
      <c r="I24" s="744"/>
      <c r="J24" s="471"/>
    </row>
    <row r="25" spans="1:15" ht="21.75" customHeight="1" x14ac:dyDescent="0.2">
      <c r="A25" s="425"/>
      <c r="B25" s="733"/>
      <c r="C25" s="422" t="s">
        <v>305</v>
      </c>
      <c r="D25" s="421"/>
      <c r="E25" s="428">
        <v>16200000</v>
      </c>
      <c r="F25" s="419"/>
      <c r="G25" s="137"/>
      <c r="H25" s="720"/>
      <c r="I25" s="745"/>
      <c r="J25" s="471"/>
    </row>
    <row r="26" spans="1:15" ht="21.75" customHeight="1" x14ac:dyDescent="0.2">
      <c r="A26" s="497"/>
      <c r="B26" s="755" t="s">
        <v>316</v>
      </c>
      <c r="C26" s="469" t="s">
        <v>309</v>
      </c>
      <c r="D26" s="468"/>
      <c r="E26" s="467">
        <v>307147000</v>
      </c>
      <c r="F26" s="453" t="s">
        <v>408</v>
      </c>
      <c r="G26" s="467"/>
      <c r="H26" s="721" t="s">
        <v>311</v>
      </c>
      <c r="I26" s="743">
        <f>SUM(E26:E30)</f>
        <v>307657000</v>
      </c>
      <c r="J26" s="474"/>
      <c r="K26" s="19"/>
      <c r="L26" s="401"/>
      <c r="M26" s="401"/>
      <c r="O26" s="19"/>
    </row>
    <row r="27" spans="1:15" ht="21.75" customHeight="1" x14ac:dyDescent="0.2">
      <c r="A27" s="425"/>
      <c r="B27" s="738"/>
      <c r="C27" s="422" t="s">
        <v>307</v>
      </c>
      <c r="D27" s="421"/>
      <c r="E27" s="428">
        <v>510000</v>
      </c>
      <c r="F27" s="453" t="s">
        <v>336</v>
      </c>
      <c r="G27" s="137"/>
      <c r="H27" s="720"/>
      <c r="I27" s="744"/>
      <c r="J27" s="471"/>
      <c r="K27" s="401"/>
      <c r="L27" s="401"/>
      <c r="M27" s="401"/>
      <c r="O27" s="19"/>
    </row>
    <row r="28" spans="1:15" ht="21.75" customHeight="1" x14ac:dyDescent="0.2">
      <c r="A28" s="425"/>
      <c r="B28" s="738"/>
      <c r="C28" s="422" t="s">
        <v>306</v>
      </c>
      <c r="D28" s="421"/>
      <c r="E28" s="428">
        <v>0</v>
      </c>
      <c r="F28" s="419"/>
      <c r="G28" s="137"/>
      <c r="H28" s="720"/>
      <c r="I28" s="744"/>
      <c r="J28" s="471"/>
      <c r="L28" s="401"/>
      <c r="M28" s="401"/>
    </row>
    <row r="29" spans="1:15" ht="21.75" customHeight="1" x14ac:dyDescent="0.2">
      <c r="A29" s="425"/>
      <c r="B29" s="738"/>
      <c r="C29" s="422" t="s">
        <v>335</v>
      </c>
      <c r="D29" s="421"/>
      <c r="E29" s="428">
        <v>0</v>
      </c>
      <c r="F29" s="419"/>
      <c r="G29" s="137"/>
      <c r="H29" s="720"/>
      <c r="I29" s="744"/>
      <c r="J29" s="471"/>
      <c r="L29" s="401"/>
      <c r="M29" s="401"/>
    </row>
    <row r="30" spans="1:15" ht="21.75" customHeight="1" x14ac:dyDescent="0.2">
      <c r="A30" s="425"/>
      <c r="B30" s="738"/>
      <c r="C30" s="422" t="s">
        <v>305</v>
      </c>
      <c r="D30" s="421"/>
      <c r="E30" s="428">
        <v>0</v>
      </c>
      <c r="F30" s="419"/>
      <c r="G30" s="137"/>
      <c r="H30" s="720"/>
      <c r="I30" s="744"/>
      <c r="J30" s="471"/>
      <c r="L30" s="401"/>
      <c r="M30" s="401"/>
    </row>
    <row r="31" spans="1:15" ht="21.75" customHeight="1" x14ac:dyDescent="0.2">
      <c r="A31" s="492"/>
      <c r="B31" s="723" t="s">
        <v>333</v>
      </c>
      <c r="C31" s="414" t="s">
        <v>309</v>
      </c>
      <c r="D31" s="416"/>
      <c r="E31" s="491">
        <f>SUM(E6,E11,E16,E21,E26)</f>
        <v>21464527000</v>
      </c>
      <c r="F31" s="498"/>
      <c r="G31" s="710" t="s">
        <v>332</v>
      </c>
      <c r="H31" s="711"/>
      <c r="I31" s="768">
        <f>SUM(E31:E35)</f>
        <v>21738172000</v>
      </c>
      <c r="J31" s="413"/>
      <c r="L31" s="401"/>
      <c r="M31" s="401"/>
    </row>
    <row r="32" spans="1:15" ht="21.75" customHeight="1" x14ac:dyDescent="0.2">
      <c r="A32" s="435"/>
      <c r="B32" s="726"/>
      <c r="C32" s="410" t="s">
        <v>307</v>
      </c>
      <c r="D32" s="412"/>
      <c r="E32" s="490">
        <f>SUM(E7,E12,E17,E22,E27)</f>
        <v>69287000</v>
      </c>
      <c r="F32" s="410"/>
      <c r="G32" s="712"/>
      <c r="H32" s="712"/>
      <c r="I32" s="769"/>
      <c r="J32" s="409"/>
      <c r="K32" s="796"/>
      <c r="L32" s="796"/>
      <c r="M32" s="796"/>
    </row>
    <row r="33" spans="1:13" ht="21.75" customHeight="1" x14ac:dyDescent="0.2">
      <c r="A33" s="435"/>
      <c r="B33" s="726"/>
      <c r="C33" s="410" t="s">
        <v>306</v>
      </c>
      <c r="D33" s="412"/>
      <c r="E33" s="490">
        <f>SUM(E8,E13,E18,E23,E28)</f>
        <v>150104000</v>
      </c>
      <c r="F33" s="410"/>
      <c r="G33" s="712"/>
      <c r="H33" s="712"/>
      <c r="I33" s="769"/>
      <c r="J33" s="409"/>
      <c r="K33" s="797"/>
      <c r="L33" s="796"/>
      <c r="M33" s="796"/>
    </row>
    <row r="34" spans="1:13" ht="21.75" customHeight="1" x14ac:dyDescent="0.2">
      <c r="A34" s="435"/>
      <c r="B34" s="726"/>
      <c r="C34" s="410" t="s">
        <v>335</v>
      </c>
      <c r="D34" s="412"/>
      <c r="E34" s="490">
        <f>SUM(E9,E14,E19,E24,E29)</f>
        <v>19200000</v>
      </c>
      <c r="F34" s="410"/>
      <c r="G34" s="712"/>
      <c r="H34" s="712"/>
      <c r="I34" s="769"/>
      <c r="J34" s="409"/>
      <c r="K34" s="797"/>
      <c r="L34" s="796"/>
      <c r="M34" s="796"/>
    </row>
    <row r="35" spans="1:13" ht="21.75" customHeight="1" x14ac:dyDescent="0.2">
      <c r="A35" s="435"/>
      <c r="B35" s="726"/>
      <c r="C35" s="410" t="s">
        <v>305</v>
      </c>
      <c r="D35" s="412"/>
      <c r="E35" s="490">
        <f>SUM(E10,E15,E20,E25,E30)</f>
        <v>35054000</v>
      </c>
      <c r="F35" s="410"/>
      <c r="G35" s="712"/>
      <c r="H35" s="712"/>
      <c r="I35" s="769"/>
      <c r="J35" s="409"/>
      <c r="K35" s="401"/>
    </row>
    <row r="36" spans="1:13" ht="21.75" customHeight="1" x14ac:dyDescent="0.2">
      <c r="A36" s="497"/>
      <c r="B36" s="755" t="s">
        <v>323</v>
      </c>
      <c r="C36" s="469" t="s">
        <v>309</v>
      </c>
      <c r="D36" s="468"/>
      <c r="E36" s="467">
        <v>4029801000</v>
      </c>
      <c r="F36" s="453" t="s">
        <v>409</v>
      </c>
      <c r="G36" s="467"/>
      <c r="H36" s="721" t="s">
        <v>311</v>
      </c>
      <c r="I36" s="743">
        <f>SUM(E36:E40)</f>
        <v>4034275000</v>
      </c>
      <c r="J36" s="474"/>
    </row>
    <row r="37" spans="1:13" ht="21.75" customHeight="1" x14ac:dyDescent="0.2">
      <c r="A37" s="425"/>
      <c r="B37" s="738"/>
      <c r="C37" s="422" t="s">
        <v>307</v>
      </c>
      <c r="D37" s="421"/>
      <c r="E37" s="428">
        <v>4474000</v>
      </c>
      <c r="F37" s="426" t="s">
        <v>337</v>
      </c>
      <c r="G37" s="137"/>
      <c r="H37" s="720"/>
      <c r="I37" s="744"/>
      <c r="J37" s="471"/>
      <c r="K37" s="401"/>
    </row>
    <row r="38" spans="1:13" ht="21.75" customHeight="1" x14ac:dyDescent="0.2">
      <c r="A38" s="425"/>
      <c r="B38" s="738"/>
      <c r="C38" s="422" t="s">
        <v>306</v>
      </c>
      <c r="D38" s="421"/>
      <c r="E38" s="428">
        <v>0</v>
      </c>
      <c r="F38" s="419"/>
      <c r="G38" s="137"/>
      <c r="H38" s="720"/>
      <c r="I38" s="744"/>
      <c r="J38" s="471"/>
    </row>
    <row r="39" spans="1:13" ht="21.75" customHeight="1" x14ac:dyDescent="0.2">
      <c r="A39" s="425"/>
      <c r="B39" s="738"/>
      <c r="C39" s="422" t="s">
        <v>335</v>
      </c>
      <c r="D39" s="421"/>
      <c r="E39" s="428">
        <v>0</v>
      </c>
      <c r="F39" s="419"/>
      <c r="G39" s="137"/>
      <c r="H39" s="720"/>
      <c r="I39" s="744"/>
      <c r="J39" s="471"/>
    </row>
    <row r="40" spans="1:13" ht="21.75" customHeight="1" x14ac:dyDescent="0.2">
      <c r="A40" s="496"/>
      <c r="B40" s="756"/>
      <c r="C40" s="473" t="s">
        <v>305</v>
      </c>
      <c r="D40" s="472"/>
      <c r="E40" s="495">
        <v>0</v>
      </c>
      <c r="F40" s="443"/>
      <c r="G40" s="494"/>
      <c r="H40" s="722"/>
      <c r="I40" s="745"/>
      <c r="J40" s="493"/>
    </row>
    <row r="41" spans="1:13" ht="21.75" customHeight="1" x14ac:dyDescent="0.2">
      <c r="A41" s="492"/>
      <c r="B41" s="723" t="s">
        <v>331</v>
      </c>
      <c r="C41" s="414" t="s">
        <v>309</v>
      </c>
      <c r="D41" s="416"/>
      <c r="E41" s="491">
        <f>E31+E36</f>
        <v>25494328000</v>
      </c>
      <c r="F41" s="414"/>
      <c r="G41" s="710" t="s">
        <v>308</v>
      </c>
      <c r="H41" s="711"/>
      <c r="I41" s="768">
        <f>SUM(E41:E45)</f>
        <v>25772447000</v>
      </c>
      <c r="J41" s="413"/>
    </row>
    <row r="42" spans="1:13" ht="21.75" customHeight="1" x14ac:dyDescent="0.2">
      <c r="A42" s="435"/>
      <c r="B42" s="726"/>
      <c r="C42" s="410" t="s">
        <v>307</v>
      </c>
      <c r="D42" s="412"/>
      <c r="E42" s="490">
        <f>E32+E37</f>
        <v>73761000</v>
      </c>
      <c r="F42" s="410"/>
      <c r="G42" s="712"/>
      <c r="H42" s="712"/>
      <c r="I42" s="769"/>
      <c r="J42" s="409"/>
    </row>
    <row r="43" spans="1:13" ht="21.75" customHeight="1" x14ac:dyDescent="0.2">
      <c r="A43" s="435"/>
      <c r="B43" s="726"/>
      <c r="C43" s="410" t="s">
        <v>306</v>
      </c>
      <c r="D43" s="412"/>
      <c r="E43" s="490">
        <f>E33+E38</f>
        <v>150104000</v>
      </c>
      <c r="F43" s="410"/>
      <c r="G43" s="712"/>
      <c r="H43" s="712"/>
      <c r="I43" s="769"/>
      <c r="J43" s="409"/>
    </row>
    <row r="44" spans="1:13" ht="21.75" customHeight="1" x14ac:dyDescent="0.2">
      <c r="A44" s="435"/>
      <c r="B44" s="726"/>
      <c r="C44" s="410" t="s">
        <v>335</v>
      </c>
      <c r="D44" s="412"/>
      <c r="E44" s="490">
        <f>E34+E39</f>
        <v>19200000</v>
      </c>
      <c r="F44" s="410"/>
      <c r="G44" s="712"/>
      <c r="H44" s="712"/>
      <c r="I44" s="769"/>
      <c r="J44" s="409"/>
    </row>
    <row r="45" spans="1:13" ht="21.75" customHeight="1" thickBot="1" x14ac:dyDescent="0.25">
      <c r="A45" s="489"/>
      <c r="B45" s="774"/>
      <c r="C45" s="464" t="s">
        <v>305</v>
      </c>
      <c r="D45" s="466"/>
      <c r="E45" s="488">
        <f>E35+E40</f>
        <v>35054000</v>
      </c>
      <c r="F45" s="464"/>
      <c r="G45" s="761"/>
      <c r="H45" s="761"/>
      <c r="I45" s="775"/>
      <c r="J45" s="463"/>
    </row>
    <row r="46" spans="1:13" ht="21.75" hidden="1" customHeight="1" x14ac:dyDescent="0.2">
      <c r="A46" s="482" t="s">
        <v>330</v>
      </c>
      <c r="B46" s="481"/>
      <c r="C46" s="481"/>
      <c r="D46" s="481"/>
      <c r="E46" s="481"/>
      <c r="F46" s="481"/>
      <c r="G46" s="137"/>
      <c r="H46" s="480" t="s">
        <v>311</v>
      </c>
      <c r="I46" s="643">
        <f>SUM(E47:E47)</f>
        <v>0</v>
      </c>
      <c r="J46" s="471"/>
    </row>
    <row r="47" spans="1:13" ht="42" hidden="1" customHeight="1" x14ac:dyDescent="0.2">
      <c r="A47" s="770" t="s">
        <v>338</v>
      </c>
      <c r="B47" s="771"/>
      <c r="C47" s="771"/>
      <c r="D47" s="479"/>
      <c r="E47" s="478"/>
      <c r="F47" s="772" t="s">
        <v>339</v>
      </c>
      <c r="G47" s="772"/>
      <c r="H47" s="772"/>
      <c r="I47" s="772"/>
      <c r="J47" s="773"/>
    </row>
    <row r="48" spans="1:13" ht="21.75" hidden="1" customHeight="1" x14ac:dyDescent="0.2">
      <c r="A48" s="487" t="s">
        <v>329</v>
      </c>
      <c r="B48" s="486"/>
      <c r="C48" s="486"/>
      <c r="D48" s="486"/>
      <c r="E48" s="486"/>
      <c r="F48" s="486"/>
      <c r="G48" s="485"/>
      <c r="H48" s="484" t="s">
        <v>311</v>
      </c>
      <c r="I48" s="516">
        <f>SUM(E49:E49)</f>
        <v>0</v>
      </c>
      <c r="J48" s="483"/>
    </row>
    <row r="49" spans="1:11" ht="51.75" hidden="1" customHeight="1" x14ac:dyDescent="0.2">
      <c r="A49" s="770" t="s">
        <v>340</v>
      </c>
      <c r="B49" s="771"/>
      <c r="C49" s="771"/>
      <c r="D49" s="479"/>
      <c r="E49" s="478"/>
      <c r="F49" s="772" t="s">
        <v>343</v>
      </c>
      <c r="G49" s="772"/>
      <c r="H49" s="772"/>
      <c r="I49" s="772"/>
      <c r="J49" s="773"/>
    </row>
    <row r="50" spans="1:11" ht="26.25" hidden="1" customHeight="1" x14ac:dyDescent="0.2">
      <c r="A50" s="482" t="s">
        <v>328</v>
      </c>
      <c r="B50" s="481"/>
      <c r="C50" s="481"/>
      <c r="D50" s="481"/>
      <c r="E50" s="481"/>
      <c r="F50" s="481"/>
      <c r="G50" s="137"/>
      <c r="H50" s="480" t="s">
        <v>311</v>
      </c>
      <c r="I50" s="643">
        <f>SUM(E51:E51)</f>
        <v>0</v>
      </c>
      <c r="J50" s="471"/>
    </row>
    <row r="51" spans="1:11" ht="1.5" hidden="1" customHeight="1" x14ac:dyDescent="0.2">
      <c r="A51" s="770" t="s">
        <v>327</v>
      </c>
      <c r="B51" s="771"/>
      <c r="C51" s="771"/>
      <c r="D51" s="479"/>
      <c r="E51" s="478"/>
      <c r="F51" s="772" t="s">
        <v>326</v>
      </c>
      <c r="G51" s="772"/>
      <c r="H51" s="772"/>
      <c r="I51" s="772"/>
      <c r="J51" s="773"/>
    </row>
    <row r="52" spans="1:11" ht="21.75" hidden="1" customHeight="1" x14ac:dyDescent="0.2">
      <c r="A52" s="752" t="s">
        <v>325</v>
      </c>
      <c r="B52" s="753"/>
      <c r="C52" s="753"/>
      <c r="D52" s="753"/>
      <c r="E52" s="753"/>
      <c r="F52" s="753"/>
      <c r="G52" s="753"/>
      <c r="H52" s="753"/>
      <c r="I52" s="753"/>
      <c r="J52" s="754"/>
    </row>
    <row r="53" spans="1:11" ht="21.75" hidden="1" customHeight="1" x14ac:dyDescent="0.25">
      <c r="A53" s="757" t="s">
        <v>358</v>
      </c>
      <c r="B53" s="732" t="s">
        <v>320</v>
      </c>
      <c r="C53" s="469" t="s">
        <v>309</v>
      </c>
      <c r="D53" s="476"/>
      <c r="E53" s="454">
        <f>+E6</f>
        <v>19748214000</v>
      </c>
      <c r="F53" s="460"/>
      <c r="G53" s="452"/>
      <c r="H53" s="721" t="s">
        <v>311</v>
      </c>
      <c r="I53" s="714">
        <f>SUM(E53:E57)</f>
        <v>19917068000</v>
      </c>
      <c r="J53" s="474"/>
    </row>
    <row r="54" spans="1:11" ht="21.75" hidden="1" customHeight="1" x14ac:dyDescent="0.2">
      <c r="A54" s="758"/>
      <c r="B54" s="733"/>
      <c r="C54" s="422" t="s">
        <v>307</v>
      </c>
      <c r="D54" s="475"/>
      <c r="E54" s="424">
        <f>+E7</f>
        <v>0</v>
      </c>
      <c r="F54" s="458"/>
      <c r="G54" s="447"/>
      <c r="H54" s="720"/>
      <c r="I54" s="715"/>
      <c r="J54" s="471"/>
      <c r="K54" s="19"/>
    </row>
    <row r="55" spans="1:11" ht="21.75" hidden="1" customHeight="1" x14ac:dyDescent="0.2">
      <c r="A55" s="758"/>
      <c r="B55" s="733"/>
      <c r="C55" s="422" t="s">
        <v>306</v>
      </c>
      <c r="D55" s="421"/>
      <c r="E55" s="424">
        <f t="shared" ref="E55:E57" si="0">+E8</f>
        <v>150000000</v>
      </c>
      <c r="F55" s="419"/>
      <c r="G55" s="447"/>
      <c r="H55" s="720"/>
      <c r="I55" s="715"/>
      <c r="J55" s="471"/>
      <c r="K55" s="19"/>
    </row>
    <row r="56" spans="1:11" ht="21.75" hidden="1" customHeight="1" x14ac:dyDescent="0.2">
      <c r="A56" s="758"/>
      <c r="B56" s="733"/>
      <c r="C56" s="422" t="s">
        <v>335</v>
      </c>
      <c r="D56" s="421"/>
      <c r="E56" s="424">
        <f t="shared" si="0"/>
        <v>0</v>
      </c>
      <c r="F56" s="419"/>
      <c r="G56" s="447"/>
      <c r="H56" s="720"/>
      <c r="I56" s="715"/>
      <c r="J56" s="471"/>
      <c r="K56" s="19"/>
    </row>
    <row r="57" spans="1:11" ht="21.75" hidden="1" customHeight="1" x14ac:dyDescent="0.2">
      <c r="A57" s="758"/>
      <c r="B57" s="734"/>
      <c r="C57" s="473" t="s">
        <v>305</v>
      </c>
      <c r="D57" s="472"/>
      <c r="E57" s="424">
        <f t="shared" si="0"/>
        <v>18854000</v>
      </c>
      <c r="F57" s="443"/>
      <c r="G57" s="442"/>
      <c r="H57" s="722"/>
      <c r="I57" s="716"/>
      <c r="J57" s="471"/>
      <c r="K57" s="19"/>
    </row>
    <row r="58" spans="1:11" ht="21.75" hidden="1" customHeight="1" x14ac:dyDescent="0.25">
      <c r="A58" s="758"/>
      <c r="B58" s="755" t="s">
        <v>319</v>
      </c>
      <c r="C58" s="469" t="s">
        <v>309</v>
      </c>
      <c r="D58" s="476"/>
      <c r="E58" s="454">
        <f>+E11</f>
        <v>61813000</v>
      </c>
      <c r="F58" s="460"/>
      <c r="G58" s="452"/>
      <c r="H58" s="721" t="s">
        <v>311</v>
      </c>
      <c r="I58" s="714">
        <f>SUM(E58:E62)</f>
        <v>62127000</v>
      </c>
      <c r="J58" s="474"/>
      <c r="K58" s="19"/>
    </row>
    <row r="59" spans="1:11" ht="21.75" hidden="1" customHeight="1" x14ac:dyDescent="0.2">
      <c r="A59" s="758"/>
      <c r="B59" s="738"/>
      <c r="C59" s="422" t="s">
        <v>307</v>
      </c>
      <c r="D59" s="475"/>
      <c r="E59" s="424">
        <f>+E12</f>
        <v>314000</v>
      </c>
      <c r="F59" s="458"/>
      <c r="G59" s="447"/>
      <c r="H59" s="720"/>
      <c r="I59" s="715"/>
      <c r="J59" s="471"/>
      <c r="K59" s="19"/>
    </row>
    <row r="60" spans="1:11" ht="21.75" hidden="1" customHeight="1" x14ac:dyDescent="0.2">
      <c r="A60" s="758"/>
      <c r="B60" s="738"/>
      <c r="C60" s="422" t="s">
        <v>306</v>
      </c>
      <c r="D60" s="421"/>
      <c r="E60" s="424">
        <f t="shared" ref="E60:E62" si="1">+E13</f>
        <v>0</v>
      </c>
      <c r="F60" s="419"/>
      <c r="G60" s="447"/>
      <c r="H60" s="720"/>
      <c r="I60" s="715"/>
      <c r="J60" s="471"/>
      <c r="K60" s="19"/>
    </row>
    <row r="61" spans="1:11" ht="21.75" hidden="1" customHeight="1" x14ac:dyDescent="0.2">
      <c r="A61" s="758"/>
      <c r="B61" s="738"/>
      <c r="C61" s="422" t="s">
        <v>335</v>
      </c>
      <c r="D61" s="421"/>
      <c r="E61" s="424">
        <f t="shared" si="1"/>
        <v>0</v>
      </c>
      <c r="F61" s="419"/>
      <c r="G61" s="447"/>
      <c r="H61" s="720"/>
      <c r="I61" s="715"/>
      <c r="J61" s="471"/>
      <c r="K61" s="19"/>
    </row>
    <row r="62" spans="1:11" ht="21.75" hidden="1" customHeight="1" x14ac:dyDescent="0.2">
      <c r="A62" s="758"/>
      <c r="B62" s="756"/>
      <c r="C62" s="473" t="s">
        <v>305</v>
      </c>
      <c r="D62" s="472"/>
      <c r="E62" s="424">
        <f t="shared" si="1"/>
        <v>0</v>
      </c>
      <c r="F62" s="443"/>
      <c r="G62" s="442"/>
      <c r="H62" s="722"/>
      <c r="I62" s="716"/>
      <c r="J62" s="471"/>
      <c r="K62" s="19"/>
    </row>
    <row r="63" spans="1:11" ht="21.75" hidden="1" customHeight="1" x14ac:dyDescent="0.25">
      <c r="A63" s="758"/>
      <c r="B63" s="732" t="s">
        <v>318</v>
      </c>
      <c r="C63" s="469" t="s">
        <v>309</v>
      </c>
      <c r="D63" s="477"/>
      <c r="E63" s="454">
        <f>+E16</f>
        <v>873156000</v>
      </c>
      <c r="F63" s="460"/>
      <c r="G63" s="452"/>
      <c r="H63" s="721" t="s">
        <v>311</v>
      </c>
      <c r="I63" s="714">
        <f>SUM(E63:E67)</f>
        <v>958523000</v>
      </c>
      <c r="J63" s="474"/>
      <c r="K63" s="19"/>
    </row>
    <row r="64" spans="1:11" ht="21.75" hidden="1" customHeight="1" x14ac:dyDescent="0.2">
      <c r="A64" s="758"/>
      <c r="B64" s="733"/>
      <c r="C64" s="422" t="s">
        <v>307</v>
      </c>
      <c r="D64" s="475"/>
      <c r="E64" s="424">
        <f>+E17</f>
        <v>66063000</v>
      </c>
      <c r="F64" s="458"/>
      <c r="G64" s="447"/>
      <c r="H64" s="720"/>
      <c r="I64" s="715"/>
      <c r="J64" s="471"/>
      <c r="K64" s="19"/>
    </row>
    <row r="65" spans="1:11" ht="21.75" hidden="1" customHeight="1" x14ac:dyDescent="0.2">
      <c r="A65" s="758"/>
      <c r="B65" s="733"/>
      <c r="C65" s="422" t="s">
        <v>306</v>
      </c>
      <c r="D65" s="421"/>
      <c r="E65" s="424">
        <f t="shared" ref="E65:E67" si="2">+E18</f>
        <v>104000</v>
      </c>
      <c r="F65" s="419"/>
      <c r="G65" s="447"/>
      <c r="H65" s="720"/>
      <c r="I65" s="715"/>
      <c r="J65" s="471"/>
      <c r="K65" s="19"/>
    </row>
    <row r="66" spans="1:11" ht="21.75" hidden="1" customHeight="1" x14ac:dyDescent="0.2">
      <c r="A66" s="758"/>
      <c r="B66" s="733"/>
      <c r="C66" s="422" t="s">
        <v>335</v>
      </c>
      <c r="D66" s="421"/>
      <c r="E66" s="424">
        <f t="shared" si="2"/>
        <v>19200000</v>
      </c>
      <c r="F66" s="419"/>
      <c r="G66" s="447"/>
      <c r="H66" s="720"/>
      <c r="I66" s="715"/>
      <c r="J66" s="471"/>
      <c r="K66" s="19"/>
    </row>
    <row r="67" spans="1:11" ht="21.75" hidden="1" customHeight="1" x14ac:dyDescent="0.2">
      <c r="A67" s="758"/>
      <c r="B67" s="734"/>
      <c r="C67" s="473" t="s">
        <v>305</v>
      </c>
      <c r="D67" s="472"/>
      <c r="E67" s="424">
        <f t="shared" si="2"/>
        <v>0</v>
      </c>
      <c r="F67" s="443"/>
      <c r="G67" s="442"/>
      <c r="H67" s="722"/>
      <c r="I67" s="716"/>
      <c r="J67" s="471"/>
      <c r="K67" s="19"/>
    </row>
    <row r="68" spans="1:11" ht="21.75" hidden="1" customHeight="1" x14ac:dyDescent="0.25">
      <c r="A68" s="758"/>
      <c r="B68" s="732" t="s">
        <v>317</v>
      </c>
      <c r="C68" s="422" t="s">
        <v>309</v>
      </c>
      <c r="D68" s="476"/>
      <c r="E68" s="454">
        <f>+E21</f>
        <v>474197000</v>
      </c>
      <c r="F68" s="460"/>
      <c r="G68" s="452"/>
      <c r="H68" s="720" t="s">
        <v>311</v>
      </c>
      <c r="I68" s="714">
        <f>SUM(E68:E72)</f>
        <v>492797000</v>
      </c>
      <c r="J68" s="474"/>
    </row>
    <row r="69" spans="1:11" ht="21.75" hidden="1" customHeight="1" x14ac:dyDescent="0.2">
      <c r="A69" s="758"/>
      <c r="B69" s="733"/>
      <c r="C69" s="422" t="s">
        <v>307</v>
      </c>
      <c r="D69" s="475"/>
      <c r="E69" s="424">
        <f>+E22</f>
        <v>2400000</v>
      </c>
      <c r="F69" s="458"/>
      <c r="G69" s="447"/>
      <c r="H69" s="720"/>
      <c r="I69" s="715"/>
      <c r="J69" s="471"/>
    </row>
    <row r="70" spans="1:11" ht="21.75" hidden="1" customHeight="1" x14ac:dyDescent="0.2">
      <c r="A70" s="758"/>
      <c r="B70" s="733"/>
      <c r="C70" s="422" t="s">
        <v>306</v>
      </c>
      <c r="D70" s="421"/>
      <c r="E70" s="424">
        <f t="shared" ref="E70:E72" si="3">+E23</f>
        <v>0</v>
      </c>
      <c r="F70" s="419"/>
      <c r="G70" s="447"/>
      <c r="H70" s="720"/>
      <c r="I70" s="715"/>
      <c r="J70" s="471"/>
    </row>
    <row r="71" spans="1:11" ht="21.75" hidden="1" customHeight="1" x14ac:dyDescent="0.2">
      <c r="A71" s="758"/>
      <c r="B71" s="733"/>
      <c r="C71" s="422" t="s">
        <v>335</v>
      </c>
      <c r="D71" s="421"/>
      <c r="E71" s="424">
        <f t="shared" si="3"/>
        <v>0</v>
      </c>
      <c r="F71" s="419"/>
      <c r="G71" s="447"/>
      <c r="H71" s="720"/>
      <c r="I71" s="715"/>
      <c r="J71" s="471"/>
    </row>
    <row r="72" spans="1:11" ht="21.75" hidden="1" customHeight="1" x14ac:dyDescent="0.2">
      <c r="A72" s="758"/>
      <c r="B72" s="734"/>
      <c r="C72" s="422" t="s">
        <v>305</v>
      </c>
      <c r="D72" s="472"/>
      <c r="E72" s="424">
        <f t="shared" si="3"/>
        <v>16200000</v>
      </c>
      <c r="F72" s="443"/>
      <c r="G72" s="442"/>
      <c r="H72" s="720"/>
      <c r="I72" s="716"/>
      <c r="J72" s="471"/>
    </row>
    <row r="73" spans="1:11" ht="21.75" hidden="1" customHeight="1" x14ac:dyDescent="0.2">
      <c r="A73" s="758"/>
      <c r="B73" s="755" t="s">
        <v>316</v>
      </c>
      <c r="C73" s="469" t="s">
        <v>309</v>
      </c>
      <c r="D73" s="468"/>
      <c r="E73" s="454">
        <f>+E26</f>
        <v>307147000</v>
      </c>
      <c r="F73" s="453" t="s">
        <v>408</v>
      </c>
      <c r="G73" s="452"/>
      <c r="H73" s="721" t="s">
        <v>311</v>
      </c>
      <c r="I73" s="714">
        <f>SUM(E73:E77)</f>
        <v>307657000</v>
      </c>
      <c r="J73" s="474"/>
    </row>
    <row r="74" spans="1:11" ht="21.75" hidden="1" customHeight="1" x14ac:dyDescent="0.2">
      <c r="A74" s="758"/>
      <c r="B74" s="738"/>
      <c r="C74" s="422" t="s">
        <v>307</v>
      </c>
      <c r="D74" s="421"/>
      <c r="E74" s="424">
        <f>+E27</f>
        <v>510000</v>
      </c>
      <c r="F74" s="453" t="s">
        <v>336</v>
      </c>
      <c r="G74" s="447"/>
      <c r="H74" s="720"/>
      <c r="I74" s="715"/>
      <c r="J74" s="471"/>
    </row>
    <row r="75" spans="1:11" ht="21.75" hidden="1" customHeight="1" x14ac:dyDescent="0.2">
      <c r="A75" s="758"/>
      <c r="B75" s="738"/>
      <c r="C75" s="422" t="s">
        <v>306</v>
      </c>
      <c r="D75" s="421"/>
      <c r="E75" s="424">
        <f t="shared" ref="E75:E77" si="4">+E28</f>
        <v>0</v>
      </c>
      <c r="F75" s="419"/>
      <c r="G75" s="447"/>
      <c r="H75" s="720"/>
      <c r="I75" s="715"/>
      <c r="J75" s="471"/>
    </row>
    <row r="76" spans="1:11" ht="21.75" hidden="1" customHeight="1" x14ac:dyDescent="0.2">
      <c r="A76" s="758"/>
      <c r="B76" s="738"/>
      <c r="C76" s="422" t="s">
        <v>335</v>
      </c>
      <c r="D76" s="421"/>
      <c r="E76" s="424">
        <f t="shared" si="4"/>
        <v>0</v>
      </c>
      <c r="F76" s="419"/>
      <c r="G76" s="447"/>
      <c r="H76" s="720"/>
      <c r="I76" s="715"/>
      <c r="J76" s="471"/>
    </row>
    <row r="77" spans="1:11" ht="21.75" hidden="1" customHeight="1" x14ac:dyDescent="0.2">
      <c r="A77" s="758"/>
      <c r="B77" s="738"/>
      <c r="C77" s="422" t="s">
        <v>305</v>
      </c>
      <c r="D77" s="472"/>
      <c r="E77" s="424">
        <f t="shared" si="4"/>
        <v>0</v>
      </c>
      <c r="F77" s="443"/>
      <c r="G77" s="442"/>
      <c r="H77" s="722"/>
      <c r="I77" s="716"/>
      <c r="J77" s="471"/>
    </row>
    <row r="78" spans="1:11" ht="21.75" hidden="1" customHeight="1" x14ac:dyDescent="0.2">
      <c r="A78" s="758"/>
      <c r="B78" s="723" t="s">
        <v>324</v>
      </c>
      <c r="C78" s="414" t="s">
        <v>309</v>
      </c>
      <c r="D78" s="440"/>
      <c r="E78" s="415">
        <f>SUM(E53,E58,E63,E68,E73)</f>
        <v>21464527000</v>
      </c>
      <c r="F78" s="414"/>
      <c r="G78" s="710" t="s">
        <v>311</v>
      </c>
      <c r="H78" s="711"/>
      <c r="I78" s="707">
        <f>SUM(E78:E82)</f>
        <v>21738172000</v>
      </c>
      <c r="J78" s="413"/>
      <c r="K78" s="19"/>
    </row>
    <row r="79" spans="1:11" ht="21.75" hidden="1" customHeight="1" x14ac:dyDescent="0.25">
      <c r="A79" s="758"/>
      <c r="B79" s="726"/>
      <c r="C79" s="410" t="s">
        <v>307</v>
      </c>
      <c r="D79" s="470"/>
      <c r="E79" s="411">
        <f>SUM(E54,E59,E64,E69,E74)</f>
        <v>69287000</v>
      </c>
      <c r="F79" s="410"/>
      <c r="G79" s="712"/>
      <c r="H79" s="712"/>
      <c r="I79" s="708"/>
      <c r="J79" s="409"/>
      <c r="K79" s="19"/>
    </row>
    <row r="80" spans="1:11" ht="21.75" hidden="1" customHeight="1" x14ac:dyDescent="0.2">
      <c r="A80" s="758"/>
      <c r="B80" s="726"/>
      <c r="C80" s="410" t="s">
        <v>306</v>
      </c>
      <c r="D80" s="412"/>
      <c r="E80" s="411">
        <f>SUM(E55,E60,E65,E70,E75)</f>
        <v>150104000</v>
      </c>
      <c r="F80" s="410"/>
      <c r="G80" s="712"/>
      <c r="H80" s="712"/>
      <c r="I80" s="708"/>
      <c r="J80" s="409"/>
      <c r="K80" s="19"/>
    </row>
    <row r="81" spans="1:11" ht="21.75" hidden="1" customHeight="1" x14ac:dyDescent="0.2">
      <c r="A81" s="758"/>
      <c r="B81" s="726"/>
      <c r="C81" s="410" t="s">
        <v>335</v>
      </c>
      <c r="D81" s="412"/>
      <c r="E81" s="411">
        <f>SUM(E56,E61,E66,E71,E76)</f>
        <v>19200000</v>
      </c>
      <c r="F81" s="410"/>
      <c r="G81" s="712"/>
      <c r="H81" s="712"/>
      <c r="I81" s="708"/>
      <c r="J81" s="409"/>
      <c r="K81" s="19"/>
    </row>
    <row r="82" spans="1:11" ht="21.75" hidden="1" customHeight="1" x14ac:dyDescent="0.2">
      <c r="A82" s="758"/>
      <c r="B82" s="726"/>
      <c r="C82" s="410" t="s">
        <v>305</v>
      </c>
      <c r="D82" s="412"/>
      <c r="E82" s="411">
        <f>SUM(E57,E62,E67,E72,E77)</f>
        <v>35054000</v>
      </c>
      <c r="F82" s="410"/>
      <c r="G82" s="712"/>
      <c r="H82" s="712"/>
      <c r="I82" s="708"/>
      <c r="J82" s="409"/>
      <c r="K82" s="401"/>
    </row>
    <row r="83" spans="1:11" ht="21.75" hidden="1" customHeight="1" x14ac:dyDescent="0.2">
      <c r="A83" s="758"/>
      <c r="B83" s="755" t="s">
        <v>323</v>
      </c>
      <c r="C83" s="469" t="s">
        <v>309</v>
      </c>
      <c r="D83" s="468"/>
      <c r="E83" s="454">
        <f>+E36</f>
        <v>4029801000</v>
      </c>
      <c r="F83" s="453" t="s">
        <v>409</v>
      </c>
      <c r="G83" s="467"/>
      <c r="H83" s="721" t="s">
        <v>311</v>
      </c>
      <c r="I83" s="714">
        <f>SUM(E83:E87)</f>
        <v>4034275000</v>
      </c>
      <c r="J83" s="451"/>
      <c r="K83" s="401"/>
    </row>
    <row r="84" spans="1:11" ht="21.75" hidden="1" customHeight="1" x14ac:dyDescent="0.2">
      <c r="A84" s="758"/>
      <c r="B84" s="738"/>
      <c r="C84" s="422" t="s">
        <v>307</v>
      </c>
      <c r="D84" s="421"/>
      <c r="E84" s="424">
        <f>+E37</f>
        <v>4474000</v>
      </c>
      <c r="F84" s="426" t="s">
        <v>337</v>
      </c>
      <c r="G84" s="137"/>
      <c r="H84" s="720"/>
      <c r="I84" s="715"/>
      <c r="J84" s="418"/>
    </row>
    <row r="85" spans="1:11" ht="21.75" hidden="1" customHeight="1" x14ac:dyDescent="0.2">
      <c r="A85" s="758"/>
      <c r="B85" s="738"/>
      <c r="C85" s="422" t="s">
        <v>306</v>
      </c>
      <c r="D85" s="421"/>
      <c r="E85" s="424">
        <f t="shared" ref="E85:E87" si="5">+E38</f>
        <v>0</v>
      </c>
      <c r="F85" s="419"/>
      <c r="G85" s="137"/>
      <c r="H85" s="720"/>
      <c r="I85" s="715"/>
      <c r="J85" s="418"/>
    </row>
    <row r="86" spans="1:11" ht="21.75" hidden="1" customHeight="1" x14ac:dyDescent="0.2">
      <c r="A86" s="758"/>
      <c r="B86" s="738"/>
      <c r="C86" s="422" t="s">
        <v>335</v>
      </c>
      <c r="D86" s="421"/>
      <c r="E86" s="424">
        <f t="shared" si="5"/>
        <v>0</v>
      </c>
      <c r="F86" s="419"/>
      <c r="G86" s="137"/>
      <c r="H86" s="720"/>
      <c r="I86" s="715"/>
      <c r="J86" s="418"/>
    </row>
    <row r="87" spans="1:11" ht="21.75" hidden="1" customHeight="1" x14ac:dyDescent="0.2">
      <c r="A87" s="758"/>
      <c r="B87" s="738"/>
      <c r="C87" s="473" t="s">
        <v>305</v>
      </c>
      <c r="D87" s="421"/>
      <c r="E87" s="424">
        <f t="shared" si="5"/>
        <v>0</v>
      </c>
      <c r="F87" s="419"/>
      <c r="G87" s="137"/>
      <c r="H87" s="720"/>
      <c r="I87" s="715"/>
      <c r="J87" s="418"/>
    </row>
    <row r="88" spans="1:11" ht="21.75" hidden="1" customHeight="1" x14ac:dyDescent="0.2">
      <c r="A88" s="758"/>
      <c r="B88" s="762" t="s">
        <v>322</v>
      </c>
      <c r="C88" s="414" t="s">
        <v>309</v>
      </c>
      <c r="D88" s="416"/>
      <c r="E88" s="415">
        <f>E78+E83</f>
        <v>25494328000</v>
      </c>
      <c r="F88" s="414"/>
      <c r="G88" s="710" t="s">
        <v>308</v>
      </c>
      <c r="H88" s="711"/>
      <c r="I88" s="707">
        <f>SUM(E88:E92)</f>
        <v>25772447000</v>
      </c>
      <c r="J88" s="413"/>
    </row>
    <row r="89" spans="1:11" ht="21.75" hidden="1" customHeight="1" x14ac:dyDescent="0.2">
      <c r="A89" s="758"/>
      <c r="B89" s="763"/>
      <c r="C89" s="410" t="s">
        <v>307</v>
      </c>
      <c r="D89" s="412"/>
      <c r="E89" s="411">
        <f>E79+E84</f>
        <v>73761000</v>
      </c>
      <c r="F89" s="410"/>
      <c r="G89" s="712"/>
      <c r="H89" s="712"/>
      <c r="I89" s="708"/>
      <c r="J89" s="409"/>
    </row>
    <row r="90" spans="1:11" ht="21.75" hidden="1" customHeight="1" x14ac:dyDescent="0.2">
      <c r="A90" s="758"/>
      <c r="B90" s="763"/>
      <c r="C90" s="410" t="s">
        <v>306</v>
      </c>
      <c r="D90" s="412"/>
      <c r="E90" s="411">
        <f>E80+E85</f>
        <v>150104000</v>
      </c>
      <c r="F90" s="410"/>
      <c r="G90" s="712"/>
      <c r="H90" s="712"/>
      <c r="I90" s="708"/>
      <c r="J90" s="409"/>
    </row>
    <row r="91" spans="1:11" ht="21.75" hidden="1" customHeight="1" x14ac:dyDescent="0.2">
      <c r="A91" s="758"/>
      <c r="B91" s="763"/>
      <c r="C91" s="410" t="s">
        <v>335</v>
      </c>
      <c r="D91" s="412"/>
      <c r="E91" s="411">
        <f>E81+E86</f>
        <v>19200000</v>
      </c>
      <c r="F91" s="410"/>
      <c r="G91" s="712"/>
      <c r="H91" s="712"/>
      <c r="I91" s="708"/>
      <c r="J91" s="409"/>
    </row>
    <row r="92" spans="1:11" ht="21.75" hidden="1" customHeight="1" thickBot="1" x14ac:dyDescent="0.25">
      <c r="A92" s="759"/>
      <c r="B92" s="764"/>
      <c r="C92" s="464" t="s">
        <v>305</v>
      </c>
      <c r="D92" s="466"/>
      <c r="E92" s="465">
        <f>E82+E87</f>
        <v>35054000</v>
      </c>
      <c r="F92" s="464"/>
      <c r="G92" s="761"/>
      <c r="H92" s="761"/>
      <c r="I92" s="760"/>
      <c r="J92" s="463"/>
    </row>
    <row r="93" spans="1:11" ht="29.25" hidden="1" customHeight="1" x14ac:dyDescent="0.2">
      <c r="A93" s="735" t="s">
        <v>321</v>
      </c>
      <c r="B93" s="736"/>
      <c r="C93" s="736"/>
      <c r="D93" s="736"/>
      <c r="E93" s="736"/>
      <c r="F93" s="736"/>
      <c r="G93" s="736"/>
      <c r="H93" s="736"/>
      <c r="I93" s="736"/>
      <c r="J93" s="737"/>
    </row>
    <row r="94" spans="1:11" ht="20.25" hidden="1" customHeight="1" x14ac:dyDescent="0.25">
      <c r="A94" s="457"/>
      <c r="B94" s="717" t="s">
        <v>320</v>
      </c>
      <c r="C94" s="456" t="s">
        <v>309</v>
      </c>
      <c r="D94" s="461"/>
      <c r="E94" s="454"/>
      <c r="F94" s="460"/>
      <c r="G94" s="452"/>
      <c r="H94" s="721" t="s">
        <v>311</v>
      </c>
      <c r="I94" s="714">
        <f>SUM(E94:E97)</f>
        <v>0</v>
      </c>
      <c r="J94" s="451"/>
    </row>
    <row r="95" spans="1:11" ht="20.25" hidden="1" customHeight="1" x14ac:dyDescent="0.2">
      <c r="A95" s="450"/>
      <c r="B95" s="718"/>
      <c r="C95" s="449" t="s">
        <v>307</v>
      </c>
      <c r="D95" s="459"/>
      <c r="E95" s="424"/>
      <c r="F95" s="458"/>
      <c r="G95" s="447"/>
      <c r="H95" s="720"/>
      <c r="I95" s="715"/>
      <c r="J95" s="418"/>
    </row>
    <row r="96" spans="1:11" ht="19.5" hidden="1" customHeight="1" x14ac:dyDescent="0.2">
      <c r="A96" s="450"/>
      <c r="B96" s="718"/>
      <c r="C96" s="449" t="s">
        <v>306</v>
      </c>
      <c r="D96" s="448"/>
      <c r="E96" s="424"/>
      <c r="F96" s="419"/>
      <c r="G96" s="447"/>
      <c r="H96" s="720"/>
      <c r="I96" s="715"/>
      <c r="J96" s="418"/>
    </row>
    <row r="97" spans="1:10" ht="19.5" hidden="1" customHeight="1" x14ac:dyDescent="0.2">
      <c r="A97" s="446"/>
      <c r="B97" s="719"/>
      <c r="C97" s="445" t="s">
        <v>305</v>
      </c>
      <c r="D97" s="444"/>
      <c r="E97" s="420"/>
      <c r="F97" s="443"/>
      <c r="G97" s="442"/>
      <c r="H97" s="722"/>
      <c r="I97" s="716"/>
      <c r="J97" s="418"/>
    </row>
    <row r="98" spans="1:10" ht="20.25" hidden="1" customHeight="1" x14ac:dyDescent="0.25">
      <c r="A98" s="457"/>
      <c r="B98" s="729" t="s">
        <v>319</v>
      </c>
      <c r="C98" s="456" t="s">
        <v>309</v>
      </c>
      <c r="D98" s="461"/>
      <c r="E98" s="454"/>
      <c r="F98" s="460"/>
      <c r="G98" s="452"/>
      <c r="H98" s="721" t="s">
        <v>311</v>
      </c>
      <c r="I98" s="714">
        <f>SUM(E98:E101)</f>
        <v>0</v>
      </c>
      <c r="J98" s="451"/>
    </row>
    <row r="99" spans="1:10" ht="20.25" hidden="1" customHeight="1" x14ac:dyDescent="0.2">
      <c r="A99" s="450"/>
      <c r="B99" s="730"/>
      <c r="C99" s="449" t="s">
        <v>307</v>
      </c>
      <c r="D99" s="459"/>
      <c r="E99" s="424"/>
      <c r="F99" s="458"/>
      <c r="G99" s="447"/>
      <c r="H99" s="720"/>
      <c r="I99" s="715"/>
      <c r="J99" s="418"/>
    </row>
    <row r="100" spans="1:10" ht="20.25" hidden="1" customHeight="1" x14ac:dyDescent="0.2">
      <c r="A100" s="450"/>
      <c r="B100" s="730"/>
      <c r="C100" s="449" t="s">
        <v>306</v>
      </c>
      <c r="D100" s="448"/>
      <c r="E100" s="424"/>
      <c r="F100" s="419"/>
      <c r="G100" s="447"/>
      <c r="H100" s="720"/>
      <c r="I100" s="715"/>
      <c r="J100" s="418"/>
    </row>
    <row r="101" spans="1:10" ht="20.25" hidden="1" customHeight="1" x14ac:dyDescent="0.2">
      <c r="A101" s="446"/>
      <c r="B101" s="739"/>
      <c r="C101" s="445" t="s">
        <v>305</v>
      </c>
      <c r="D101" s="444"/>
      <c r="E101" s="420"/>
      <c r="F101" s="443"/>
      <c r="G101" s="442"/>
      <c r="H101" s="722"/>
      <c r="I101" s="716"/>
      <c r="J101" s="418"/>
    </row>
    <row r="102" spans="1:10" ht="20.25" hidden="1" customHeight="1" x14ac:dyDescent="0.25">
      <c r="A102" s="457"/>
      <c r="B102" s="717" t="s">
        <v>318</v>
      </c>
      <c r="C102" s="456" t="s">
        <v>309</v>
      </c>
      <c r="D102" s="462"/>
      <c r="E102" s="454"/>
      <c r="F102" s="460"/>
      <c r="G102" s="452"/>
      <c r="H102" s="721" t="s">
        <v>311</v>
      </c>
      <c r="I102" s="714">
        <f>SUM(E102:E105)</f>
        <v>0</v>
      </c>
      <c r="J102" s="451"/>
    </row>
    <row r="103" spans="1:10" ht="20.25" hidden="1" customHeight="1" x14ac:dyDescent="0.2">
      <c r="A103" s="450"/>
      <c r="B103" s="718"/>
      <c r="C103" s="449" t="s">
        <v>307</v>
      </c>
      <c r="D103" s="459"/>
      <c r="E103" s="424"/>
      <c r="F103" s="458"/>
      <c r="G103" s="447"/>
      <c r="H103" s="720"/>
      <c r="I103" s="715"/>
      <c r="J103" s="418"/>
    </row>
    <row r="104" spans="1:10" ht="20.25" hidden="1" customHeight="1" x14ac:dyDescent="0.2">
      <c r="A104" s="450"/>
      <c r="B104" s="718"/>
      <c r="C104" s="449" t="s">
        <v>306</v>
      </c>
      <c r="D104" s="448"/>
      <c r="E104" s="424"/>
      <c r="F104" s="419"/>
      <c r="G104" s="447"/>
      <c r="H104" s="720"/>
      <c r="I104" s="715"/>
      <c r="J104" s="418"/>
    </row>
    <row r="105" spans="1:10" ht="20.25" hidden="1" customHeight="1" x14ac:dyDescent="0.2">
      <c r="A105" s="446"/>
      <c r="B105" s="719"/>
      <c r="C105" s="445" t="s">
        <v>305</v>
      </c>
      <c r="D105" s="444"/>
      <c r="E105" s="420"/>
      <c r="F105" s="443"/>
      <c r="G105" s="442"/>
      <c r="H105" s="722"/>
      <c r="I105" s="716"/>
      <c r="J105" s="418"/>
    </row>
    <row r="106" spans="1:10" ht="20.25" hidden="1" customHeight="1" x14ac:dyDescent="0.25">
      <c r="A106" s="450"/>
      <c r="B106" s="717" t="s">
        <v>317</v>
      </c>
      <c r="C106" s="456" t="s">
        <v>309</v>
      </c>
      <c r="D106" s="461"/>
      <c r="E106" s="454"/>
      <c r="F106" s="460"/>
      <c r="G106" s="452"/>
      <c r="H106" s="720" t="s">
        <v>311</v>
      </c>
      <c r="I106" s="714">
        <f>SUM(E106:E109)</f>
        <v>0</v>
      </c>
      <c r="J106" s="451"/>
    </row>
    <row r="107" spans="1:10" ht="20.25" hidden="1" customHeight="1" x14ac:dyDescent="0.2">
      <c r="A107" s="450"/>
      <c r="B107" s="718"/>
      <c r="C107" s="449" t="s">
        <v>307</v>
      </c>
      <c r="D107" s="459"/>
      <c r="E107" s="424"/>
      <c r="F107" s="458"/>
      <c r="G107" s="447"/>
      <c r="H107" s="720"/>
      <c r="I107" s="715"/>
      <c r="J107" s="418"/>
    </row>
    <row r="108" spans="1:10" ht="20.25" hidden="1" customHeight="1" x14ac:dyDescent="0.2">
      <c r="A108" s="450"/>
      <c r="B108" s="718"/>
      <c r="C108" s="449" t="s">
        <v>306</v>
      </c>
      <c r="D108" s="448"/>
      <c r="E108" s="424"/>
      <c r="F108" s="419"/>
      <c r="G108" s="447"/>
      <c r="H108" s="720"/>
      <c r="I108" s="715"/>
      <c r="J108" s="418"/>
    </row>
    <row r="109" spans="1:10" ht="20.25" hidden="1" customHeight="1" x14ac:dyDescent="0.2">
      <c r="A109" s="450"/>
      <c r="B109" s="719"/>
      <c r="C109" s="445" t="s">
        <v>305</v>
      </c>
      <c r="D109" s="444"/>
      <c r="E109" s="420"/>
      <c r="F109" s="443"/>
      <c r="G109" s="442"/>
      <c r="H109" s="720"/>
      <c r="I109" s="716"/>
      <c r="J109" s="418"/>
    </row>
    <row r="110" spans="1:10" ht="20.25" hidden="1" customHeight="1" x14ac:dyDescent="0.2">
      <c r="A110" s="457"/>
      <c r="B110" s="729" t="s">
        <v>316</v>
      </c>
      <c r="C110" s="456" t="s">
        <v>309</v>
      </c>
      <c r="D110" s="455"/>
      <c r="E110" s="454"/>
      <c r="F110" s="453" t="s">
        <v>315</v>
      </c>
      <c r="G110" s="452"/>
      <c r="H110" s="721" t="s">
        <v>311</v>
      </c>
      <c r="I110" s="714">
        <f>SUM(E110:E113)</f>
        <v>0</v>
      </c>
      <c r="J110" s="451"/>
    </row>
    <row r="111" spans="1:10" ht="20.25" hidden="1" customHeight="1" x14ac:dyDescent="0.2">
      <c r="A111" s="450"/>
      <c r="B111" s="730"/>
      <c r="C111" s="449" t="s">
        <v>307</v>
      </c>
      <c r="D111" s="448"/>
      <c r="E111" s="424"/>
      <c r="F111" s="426"/>
      <c r="G111" s="447"/>
      <c r="H111" s="720"/>
      <c r="I111" s="715"/>
      <c r="J111" s="418"/>
    </row>
    <row r="112" spans="1:10" ht="20.25" hidden="1" customHeight="1" x14ac:dyDescent="0.2">
      <c r="A112" s="450"/>
      <c r="B112" s="730"/>
      <c r="C112" s="449" t="s">
        <v>306</v>
      </c>
      <c r="D112" s="448"/>
      <c r="E112" s="424"/>
      <c r="F112" s="419"/>
      <c r="G112" s="447"/>
      <c r="H112" s="720"/>
      <c r="I112" s="715"/>
      <c r="J112" s="418"/>
    </row>
    <row r="113" spans="1:11" ht="20.25" hidden="1" customHeight="1" x14ac:dyDescent="0.2">
      <c r="A113" s="446"/>
      <c r="B113" s="730"/>
      <c r="C113" s="445" t="s">
        <v>305</v>
      </c>
      <c r="D113" s="444"/>
      <c r="E113" s="420"/>
      <c r="F113" s="443"/>
      <c r="G113" s="442"/>
      <c r="H113" s="722"/>
      <c r="I113" s="716"/>
      <c r="J113" s="418"/>
    </row>
    <row r="114" spans="1:11" ht="22.5" hidden="1" customHeight="1" x14ac:dyDescent="0.3">
      <c r="A114" s="441"/>
      <c r="B114" s="723" t="s">
        <v>314</v>
      </c>
      <c r="C114" s="414" t="s">
        <v>309</v>
      </c>
      <c r="D114" s="440"/>
      <c r="E114" s="415">
        <f>SUM(E94,E98,E102,E106,E110)</f>
        <v>0</v>
      </c>
      <c r="F114" s="414"/>
      <c r="G114" s="710" t="s">
        <v>311</v>
      </c>
      <c r="H114" s="711"/>
      <c r="I114" s="707">
        <f>SUM(E114:E117)</f>
        <v>0</v>
      </c>
      <c r="J114" s="439"/>
    </row>
    <row r="115" spans="1:11" ht="22.5" hidden="1" customHeight="1" x14ac:dyDescent="0.3">
      <c r="A115" s="438"/>
      <c r="B115" s="726"/>
      <c r="C115" s="410" t="s">
        <v>307</v>
      </c>
      <c r="D115" s="437"/>
      <c r="E115" s="411">
        <f>SUM(E95,E99,E103,E107,E111)</f>
        <v>0</v>
      </c>
      <c r="F115" s="410"/>
      <c r="G115" s="712"/>
      <c r="H115" s="712"/>
      <c r="I115" s="708"/>
      <c r="J115" s="436"/>
    </row>
    <row r="116" spans="1:11" ht="22.5" hidden="1" customHeight="1" x14ac:dyDescent="0.2">
      <c r="A116" s="435"/>
      <c r="B116" s="726"/>
      <c r="C116" s="410" t="s">
        <v>306</v>
      </c>
      <c r="D116" s="412"/>
      <c r="E116" s="411">
        <f>SUM(E96,E100,E104,E108,E112)</f>
        <v>0</v>
      </c>
      <c r="F116" s="410"/>
      <c r="G116" s="712"/>
      <c r="H116" s="712"/>
      <c r="I116" s="708"/>
      <c r="J116" s="434"/>
      <c r="K116" s="19"/>
    </row>
    <row r="117" spans="1:11" ht="22.5" hidden="1" customHeight="1" x14ac:dyDescent="0.2">
      <c r="A117" s="433"/>
      <c r="B117" s="727"/>
      <c r="C117" s="430" t="s">
        <v>305</v>
      </c>
      <c r="D117" s="432"/>
      <c r="E117" s="431">
        <f>SUM(E97,E101,E105,E109,E113)</f>
        <v>0</v>
      </c>
      <c r="F117" s="430"/>
      <c r="G117" s="728"/>
      <c r="H117" s="728"/>
      <c r="I117" s="731"/>
      <c r="J117" s="429"/>
    </row>
    <row r="118" spans="1:11" ht="27" hidden="1" customHeight="1" x14ac:dyDescent="0.2">
      <c r="A118" s="425"/>
      <c r="B118" s="738" t="s">
        <v>313</v>
      </c>
      <c r="C118" s="422" t="s">
        <v>309</v>
      </c>
      <c r="D118" s="421"/>
      <c r="E118" s="424"/>
      <c r="F118" s="426" t="s">
        <v>312</v>
      </c>
      <c r="G118" s="428"/>
      <c r="H118" s="720" t="s">
        <v>311</v>
      </c>
      <c r="I118" s="715">
        <f>SUM(E118:E121)</f>
        <v>0</v>
      </c>
      <c r="J118" s="418"/>
    </row>
    <row r="119" spans="1:11" ht="23.25" hidden="1" customHeight="1" x14ac:dyDescent="0.2">
      <c r="A119" s="427"/>
      <c r="B119" s="738"/>
      <c r="C119" s="422" t="s">
        <v>307</v>
      </c>
      <c r="D119" s="421"/>
      <c r="E119" s="424"/>
      <c r="F119" s="426"/>
      <c r="G119" s="137"/>
      <c r="H119" s="720"/>
      <c r="I119" s="715"/>
      <c r="J119" s="418"/>
    </row>
    <row r="120" spans="1:11" ht="26.25" hidden="1" customHeight="1" x14ac:dyDescent="0.2">
      <c r="A120" s="425"/>
      <c r="B120" s="738"/>
      <c r="C120" s="422" t="s">
        <v>306</v>
      </c>
      <c r="D120" s="421"/>
      <c r="E120" s="424"/>
      <c r="F120" s="419"/>
      <c r="G120" s="137"/>
      <c r="H120" s="720"/>
      <c r="I120" s="715"/>
      <c r="J120" s="418"/>
    </row>
    <row r="121" spans="1:11" s="404" customFormat="1" ht="18.75" hidden="1" customHeight="1" x14ac:dyDescent="0.2">
      <c r="A121" s="423"/>
      <c r="B121" s="738"/>
      <c r="C121" s="422" t="s">
        <v>305</v>
      </c>
      <c r="D121" s="421"/>
      <c r="E121" s="420"/>
      <c r="F121" s="419"/>
      <c r="G121" s="137"/>
      <c r="H121" s="720"/>
      <c r="I121" s="715"/>
      <c r="J121" s="418"/>
    </row>
    <row r="122" spans="1:11" s="404" customFormat="1" ht="21.75" hidden="1" customHeight="1" x14ac:dyDescent="0.2">
      <c r="A122" s="417"/>
      <c r="B122" s="723" t="s">
        <v>310</v>
      </c>
      <c r="C122" s="414" t="s">
        <v>309</v>
      </c>
      <c r="D122" s="416"/>
      <c r="E122" s="415">
        <f>E114+E118</f>
        <v>0</v>
      </c>
      <c r="F122" s="414"/>
      <c r="G122" s="710" t="s">
        <v>308</v>
      </c>
      <c r="H122" s="711"/>
      <c r="I122" s="707">
        <f>SUM(E122:E125)</f>
        <v>0</v>
      </c>
      <c r="J122" s="413"/>
    </row>
    <row r="123" spans="1:11" s="404" customFormat="1" ht="21.75" hidden="1" customHeight="1" x14ac:dyDescent="0.2">
      <c r="A123" s="705"/>
      <c r="B123" s="724"/>
      <c r="C123" s="410" t="s">
        <v>307</v>
      </c>
      <c r="D123" s="412"/>
      <c r="E123" s="411">
        <f>E115+E119</f>
        <v>0</v>
      </c>
      <c r="F123" s="410"/>
      <c r="G123" s="712"/>
      <c r="H123" s="712"/>
      <c r="I123" s="708"/>
      <c r="J123" s="409"/>
    </row>
    <row r="124" spans="1:11" s="404" customFormat="1" ht="21.75" hidden="1" customHeight="1" x14ac:dyDescent="0.2">
      <c r="A124" s="705"/>
      <c r="B124" s="724"/>
      <c r="C124" s="410" t="s">
        <v>306</v>
      </c>
      <c r="D124" s="412"/>
      <c r="E124" s="411">
        <f>E116+E120</f>
        <v>0</v>
      </c>
      <c r="F124" s="410"/>
      <c r="G124" s="712"/>
      <c r="H124" s="712"/>
      <c r="I124" s="708"/>
      <c r="J124" s="409"/>
    </row>
    <row r="125" spans="1:11" s="404" customFormat="1" ht="21.75" hidden="1" customHeight="1" thickBot="1" x14ac:dyDescent="0.25">
      <c r="A125" s="706"/>
      <c r="B125" s="725"/>
      <c r="C125" s="406" t="s">
        <v>305</v>
      </c>
      <c r="D125" s="408"/>
      <c r="E125" s="407">
        <f>E117+E121</f>
        <v>0</v>
      </c>
      <c r="F125" s="406"/>
      <c r="G125" s="713"/>
      <c r="H125" s="713"/>
      <c r="I125" s="709"/>
      <c r="J125" s="405"/>
    </row>
    <row r="126" spans="1:11" ht="18.75" hidden="1" customHeight="1" thickTop="1" x14ac:dyDescent="0.2">
      <c r="B126" s="403"/>
      <c r="I126" s="19"/>
    </row>
    <row r="127" spans="1:11" ht="24.75" hidden="1" customHeight="1" x14ac:dyDescent="0.2">
      <c r="B127" s="402"/>
      <c r="I127" s="19"/>
    </row>
    <row r="128" spans="1:11" hidden="1" x14ac:dyDescent="0.2">
      <c r="I128" s="19"/>
    </row>
    <row r="129" spans="5:9" hidden="1" x14ac:dyDescent="0.2"/>
    <row r="130" spans="5:9" hidden="1" x14ac:dyDescent="0.2"/>
    <row r="131" spans="5:9" x14ac:dyDescent="0.2">
      <c r="E131" s="401"/>
      <c r="I131" s="19"/>
    </row>
    <row r="132" spans="5:9" x14ac:dyDescent="0.2">
      <c r="I132" s="19"/>
    </row>
    <row r="133" spans="5:9" x14ac:dyDescent="0.2">
      <c r="E133" s="401"/>
      <c r="I133" s="19"/>
    </row>
  </sheetData>
  <mergeCells count="86">
    <mergeCell ref="A51:C51"/>
    <mergeCell ref="F51:J51"/>
    <mergeCell ref="A49:C49"/>
    <mergeCell ref="F49:J49"/>
    <mergeCell ref="B16:B20"/>
    <mergeCell ref="H16:H20"/>
    <mergeCell ref="I16:I20"/>
    <mergeCell ref="A47:C47"/>
    <mergeCell ref="F47:J47"/>
    <mergeCell ref="H36:H40"/>
    <mergeCell ref="I36:I40"/>
    <mergeCell ref="B41:B45"/>
    <mergeCell ref="G41:H45"/>
    <mergeCell ref="I41:I45"/>
    <mergeCell ref="B36:B40"/>
    <mergeCell ref="I53:I57"/>
    <mergeCell ref="I63:I67"/>
    <mergeCell ref="I68:I72"/>
    <mergeCell ref="A5:J5"/>
    <mergeCell ref="B31:B35"/>
    <mergeCell ref="G31:H35"/>
    <mergeCell ref="I31:I35"/>
    <mergeCell ref="B21:B25"/>
    <mergeCell ref="H21:H25"/>
    <mergeCell ref="I21:I25"/>
    <mergeCell ref="B26:B30"/>
    <mergeCell ref="H26:H30"/>
    <mergeCell ref="I26:I30"/>
    <mergeCell ref="B11:B15"/>
    <mergeCell ref="H11:H15"/>
    <mergeCell ref="I11:I15"/>
    <mergeCell ref="A52:J52"/>
    <mergeCell ref="B53:B57"/>
    <mergeCell ref="H53:H57"/>
    <mergeCell ref="B58:B62"/>
    <mergeCell ref="A53:A92"/>
    <mergeCell ref="I88:I92"/>
    <mergeCell ref="G88:H92"/>
    <mergeCell ref="H58:H62"/>
    <mergeCell ref="I58:I62"/>
    <mergeCell ref="B73:B77"/>
    <mergeCell ref="B78:B82"/>
    <mergeCell ref="G78:H82"/>
    <mergeCell ref="I78:I82"/>
    <mergeCell ref="B83:B87"/>
    <mergeCell ref="H83:H87"/>
    <mergeCell ref="B88:B92"/>
    <mergeCell ref="A2:J2"/>
    <mergeCell ref="B6:B10"/>
    <mergeCell ref="H6:H10"/>
    <mergeCell ref="I6:I10"/>
    <mergeCell ref="A3:J3"/>
    <mergeCell ref="A4:J4"/>
    <mergeCell ref="I102:I105"/>
    <mergeCell ref="I83:I87"/>
    <mergeCell ref="H73:H77"/>
    <mergeCell ref="I73:I77"/>
    <mergeCell ref="B118:B121"/>
    <mergeCell ref="H118:H121"/>
    <mergeCell ref="B94:B97"/>
    <mergeCell ref="H94:H97"/>
    <mergeCell ref="B102:B105"/>
    <mergeCell ref="H102:H105"/>
    <mergeCell ref="B98:B101"/>
    <mergeCell ref="H110:H113"/>
    <mergeCell ref="B63:B67"/>
    <mergeCell ref="H63:H67"/>
    <mergeCell ref="B68:B72"/>
    <mergeCell ref="H68:H72"/>
    <mergeCell ref="A93:J93"/>
    <mergeCell ref="A123:A125"/>
    <mergeCell ref="I122:I125"/>
    <mergeCell ref="G122:H125"/>
    <mergeCell ref="I94:I97"/>
    <mergeCell ref="B106:B109"/>
    <mergeCell ref="H106:H109"/>
    <mergeCell ref="I106:I109"/>
    <mergeCell ref="H98:H101"/>
    <mergeCell ref="I98:I101"/>
    <mergeCell ref="B122:B125"/>
    <mergeCell ref="B114:B117"/>
    <mergeCell ref="G114:H117"/>
    <mergeCell ref="I118:I121"/>
    <mergeCell ref="B110:B113"/>
    <mergeCell ref="I110:I113"/>
    <mergeCell ref="I114:I117"/>
  </mergeCells>
  <printOptions horizontalCentered="1"/>
  <pageMargins left="0.39370078740157483" right="0.39370078740157483" top="0.47244094488188981" bottom="0.39370078740157483" header="0.15748031496062992" footer="0.15748031496062992"/>
  <pageSetup paperSize="8" scale="87" fitToHeight="2" orientation="portrait" horizontalDpi="4294967295" verticalDpi="4294967295" r:id="rId1"/>
  <headerFooter>
    <oddFooter>&amp;C&amp;"Arial Narrow,Normalny"&amp;14strona &amp;P z &amp;N</oddFooter>
  </headerFooter>
  <rowBreaks count="2" manualBreakCount="2">
    <brk id="50" max="9" man="1"/>
    <brk id="9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0"/>
  <sheetViews>
    <sheetView tabSelected="1" topLeftCell="A19" zoomScale="90" zoomScaleNormal="90" workbookViewId="0">
      <selection activeCell="J54" sqref="J54"/>
    </sheetView>
  </sheetViews>
  <sheetFormatPr defaultRowHeight="18" x14ac:dyDescent="0.25"/>
  <cols>
    <col min="2" max="2" width="14.140625" customWidth="1"/>
    <col min="3" max="3" width="12.28515625" customWidth="1"/>
    <col min="4" max="4" width="11.5703125" customWidth="1"/>
    <col min="5" max="5" width="90.7109375" customWidth="1"/>
    <col min="6" max="6" width="29.7109375" customWidth="1"/>
    <col min="7" max="9" width="29.5703125" customWidth="1"/>
    <col min="10" max="10" width="17" customWidth="1"/>
    <col min="13" max="13" width="26" style="521" bestFit="1" customWidth="1"/>
  </cols>
  <sheetData>
    <row r="1" spans="2:13" ht="36.75" customHeight="1" x14ac:dyDescent="0.25"/>
    <row r="2" spans="2:13" s="1" customFormat="1" ht="35.25" customHeight="1" x14ac:dyDescent="0.3">
      <c r="C2" s="107"/>
      <c r="D2" s="107"/>
      <c r="E2" s="107"/>
      <c r="F2" s="6"/>
      <c r="I2" s="188" t="s">
        <v>359</v>
      </c>
      <c r="M2" s="522"/>
    </row>
    <row r="3" spans="2:13" s="1" customFormat="1" ht="115.5" customHeight="1" x14ac:dyDescent="0.3">
      <c r="B3" s="780" t="s">
        <v>392</v>
      </c>
      <c r="C3" s="780"/>
      <c r="D3" s="780"/>
      <c r="E3" s="780"/>
      <c r="F3" s="780"/>
      <c r="G3" s="780"/>
      <c r="H3" s="780"/>
      <c r="I3" s="780"/>
      <c r="M3" s="522"/>
    </row>
    <row r="4" spans="2:13" s="1" customFormat="1" ht="40.5" customHeight="1" x14ac:dyDescent="0.3">
      <c r="B4" s="780"/>
      <c r="C4" s="780"/>
      <c r="D4" s="780"/>
      <c r="E4" s="780"/>
      <c r="F4" s="780"/>
      <c r="G4" s="780"/>
      <c r="H4" s="780"/>
      <c r="I4" s="780"/>
      <c r="M4" s="522"/>
    </row>
    <row r="5" spans="2:13" s="1" customFormat="1" ht="23.25" customHeight="1" x14ac:dyDescent="0.3">
      <c r="B5" s="7"/>
      <c r="C5" s="93"/>
      <c r="E5" s="2"/>
      <c r="F5" s="3"/>
      <c r="G5" s="42"/>
      <c r="I5" s="42"/>
      <c r="M5" s="522"/>
    </row>
    <row r="6" spans="2:13" s="1" customFormat="1" ht="59.25" customHeight="1" x14ac:dyDescent="0.3">
      <c r="B6" s="781" t="s">
        <v>76</v>
      </c>
      <c r="C6" s="781" t="s">
        <v>77</v>
      </c>
      <c r="D6" s="778" t="s">
        <v>75</v>
      </c>
      <c r="E6" s="778" t="s">
        <v>59</v>
      </c>
      <c r="F6" s="778" t="s">
        <v>98</v>
      </c>
      <c r="G6" s="783" t="s">
        <v>393</v>
      </c>
      <c r="H6" s="784"/>
      <c r="I6" s="785"/>
      <c r="M6" s="522"/>
    </row>
    <row r="7" spans="2:13" s="1" customFormat="1" ht="114" customHeight="1" x14ac:dyDescent="0.3">
      <c r="B7" s="782"/>
      <c r="C7" s="782"/>
      <c r="D7" s="779"/>
      <c r="E7" s="779"/>
      <c r="F7" s="779"/>
      <c r="G7" s="186" t="s">
        <v>172</v>
      </c>
      <c r="H7" s="186" t="s">
        <v>173</v>
      </c>
      <c r="I7" s="186" t="s">
        <v>352</v>
      </c>
      <c r="M7" s="522"/>
    </row>
    <row r="8" spans="2:13" s="4" customFormat="1" ht="14.25" customHeight="1" thickBot="1" x14ac:dyDescent="0.35">
      <c r="B8" s="8">
        <v>1</v>
      </c>
      <c r="C8" s="9">
        <v>2</v>
      </c>
      <c r="D8" s="9">
        <v>3</v>
      </c>
      <c r="E8" s="9">
        <v>4</v>
      </c>
      <c r="F8" s="9">
        <v>5</v>
      </c>
      <c r="G8" s="108">
        <v>6</v>
      </c>
      <c r="H8" s="108">
        <v>7</v>
      </c>
      <c r="I8" s="299">
        <v>8</v>
      </c>
      <c r="M8" s="523"/>
    </row>
    <row r="9" spans="2:13" ht="42.75" customHeight="1" thickTop="1" x14ac:dyDescent="0.25">
      <c r="B9" s="12">
        <v>73007</v>
      </c>
      <c r="C9" s="15"/>
      <c r="D9" s="12" t="s">
        <v>60</v>
      </c>
      <c r="E9" s="241" t="s">
        <v>203</v>
      </c>
      <c r="F9" s="31" t="s">
        <v>4</v>
      </c>
      <c r="G9" s="527">
        <f>G10+G20+G21</f>
        <v>572740000</v>
      </c>
      <c r="H9" s="527">
        <f>H10+H20+H21</f>
        <v>0</v>
      </c>
      <c r="I9" s="528">
        <f>I10+I20+I21</f>
        <v>572740000</v>
      </c>
      <c r="J9" s="401"/>
    </row>
    <row r="10" spans="2:13" ht="42.75" customHeight="1" x14ac:dyDescent="0.25">
      <c r="B10" s="30"/>
      <c r="C10" s="776">
        <v>4000</v>
      </c>
      <c r="D10" s="25" t="s">
        <v>80</v>
      </c>
      <c r="E10" s="235" t="s">
        <v>159</v>
      </c>
      <c r="F10" s="335" t="s">
        <v>247</v>
      </c>
      <c r="G10" s="529">
        <f t="shared" ref="G10:I10" si="0">G11+G16</f>
        <v>225452000</v>
      </c>
      <c r="H10" s="529">
        <f t="shared" si="0"/>
        <v>0</v>
      </c>
      <c r="I10" s="530">
        <f t="shared" si="0"/>
        <v>225452000</v>
      </c>
      <c r="J10" s="401"/>
    </row>
    <row r="11" spans="2:13" ht="88.5" customHeight="1" x14ac:dyDescent="0.25">
      <c r="B11" s="30"/>
      <c r="C11" s="777"/>
      <c r="D11" s="21" t="s">
        <v>85</v>
      </c>
      <c r="E11" s="175" t="s">
        <v>298</v>
      </c>
      <c r="F11" s="56" t="s">
        <v>147</v>
      </c>
      <c r="G11" s="591">
        <f t="shared" ref="G11:I11" si="1">SUM(G12:G15)</f>
        <v>215900000</v>
      </c>
      <c r="H11" s="591">
        <f t="shared" si="1"/>
        <v>0</v>
      </c>
      <c r="I11" s="621">
        <f t="shared" si="1"/>
        <v>215900000</v>
      </c>
      <c r="J11" s="401"/>
    </row>
    <row r="12" spans="2:13" ht="30.75" customHeight="1" x14ac:dyDescent="0.25">
      <c r="B12" s="30"/>
      <c r="C12" s="777"/>
      <c r="D12" s="80" t="s">
        <v>89</v>
      </c>
      <c r="E12" s="236" t="s">
        <v>146</v>
      </c>
      <c r="F12" s="239" t="s">
        <v>146</v>
      </c>
      <c r="G12" s="531">
        <f>+I12</f>
        <v>8000000</v>
      </c>
      <c r="H12" s="531"/>
      <c r="I12" s="532">
        <v>8000000</v>
      </c>
      <c r="J12" s="401"/>
    </row>
    <row r="13" spans="2:13" ht="34.5" customHeight="1" x14ac:dyDescent="0.25">
      <c r="B13" s="30"/>
      <c r="C13" s="777"/>
      <c r="D13" s="80" t="s">
        <v>90</v>
      </c>
      <c r="E13" s="237" t="s">
        <v>149</v>
      </c>
      <c r="F13" s="239" t="s">
        <v>148</v>
      </c>
      <c r="G13" s="531">
        <f>+I13</f>
        <v>164500000</v>
      </c>
      <c r="H13" s="531"/>
      <c r="I13" s="532">
        <v>164500000</v>
      </c>
      <c r="J13" s="401"/>
    </row>
    <row r="14" spans="2:13" ht="35.25" customHeight="1" x14ac:dyDescent="0.25">
      <c r="B14" s="30"/>
      <c r="C14" s="777"/>
      <c r="D14" s="80" t="s">
        <v>26</v>
      </c>
      <c r="E14" s="237" t="s">
        <v>177</v>
      </c>
      <c r="F14" s="239" t="s">
        <v>148</v>
      </c>
      <c r="G14" s="531">
        <f>+I14</f>
        <v>40000000</v>
      </c>
      <c r="H14" s="531"/>
      <c r="I14" s="532">
        <v>40000000</v>
      </c>
      <c r="J14" s="401"/>
    </row>
    <row r="15" spans="2:13" ht="34.5" customHeight="1" x14ac:dyDescent="0.25">
      <c r="B15" s="30"/>
      <c r="C15" s="777"/>
      <c r="D15" s="111" t="s">
        <v>27</v>
      </c>
      <c r="E15" s="238" t="s">
        <v>99</v>
      </c>
      <c r="F15" s="240" t="s">
        <v>99</v>
      </c>
      <c r="G15" s="531">
        <f>+I15</f>
        <v>3400000</v>
      </c>
      <c r="H15" s="533"/>
      <c r="I15" s="534">
        <v>3400000</v>
      </c>
      <c r="J15" s="401"/>
    </row>
    <row r="16" spans="2:13" ht="33.75" customHeight="1" x14ac:dyDescent="0.25">
      <c r="B16" s="30"/>
      <c r="C16" s="777"/>
      <c r="D16" s="21" t="s">
        <v>86</v>
      </c>
      <c r="E16" s="175" t="s">
        <v>58</v>
      </c>
      <c r="F16" s="51"/>
      <c r="G16" s="591">
        <f>SUM(G17:G19)</f>
        <v>9552000</v>
      </c>
      <c r="H16" s="591">
        <f>SUM(H17:H19)</f>
        <v>0</v>
      </c>
      <c r="I16" s="621">
        <f>SUM(I17:I19)</f>
        <v>9552000</v>
      </c>
      <c r="J16" s="401"/>
    </row>
    <row r="17" spans="2:10" ht="33.75" customHeight="1" x14ac:dyDescent="0.25">
      <c r="B17" s="30"/>
      <c r="C17" s="777"/>
      <c r="D17" s="239" t="s">
        <v>89</v>
      </c>
      <c r="E17" s="236" t="s">
        <v>54</v>
      </c>
      <c r="F17" s="239" t="s">
        <v>397</v>
      </c>
      <c r="G17" s="531">
        <f>+I17</f>
        <v>1000000</v>
      </c>
      <c r="H17" s="531"/>
      <c r="I17" s="532">
        <v>1000000</v>
      </c>
      <c r="J17" s="401"/>
    </row>
    <row r="18" spans="2:10" ht="33.75" customHeight="1" x14ac:dyDescent="0.25">
      <c r="B18" s="30"/>
      <c r="C18" s="777"/>
      <c r="D18" s="239" t="s">
        <v>90</v>
      </c>
      <c r="E18" s="236" t="s">
        <v>160</v>
      </c>
      <c r="F18" s="239" t="s">
        <v>148</v>
      </c>
      <c r="G18" s="531">
        <f t="shared" ref="G18:G19" si="2">+I18</f>
        <v>5552000</v>
      </c>
      <c r="H18" s="531"/>
      <c r="I18" s="532">
        <v>5552000</v>
      </c>
      <c r="J18" s="401"/>
    </row>
    <row r="19" spans="2:10" ht="33.75" customHeight="1" x14ac:dyDescent="0.25">
      <c r="B19" s="30"/>
      <c r="C19" s="777"/>
      <c r="D19" s="329" t="s">
        <v>26</v>
      </c>
      <c r="E19" s="330" t="s">
        <v>66</v>
      </c>
      <c r="F19" s="329" t="s">
        <v>146</v>
      </c>
      <c r="G19" s="531">
        <f t="shared" si="2"/>
        <v>3000000</v>
      </c>
      <c r="H19" s="535"/>
      <c r="I19" s="536">
        <v>3000000</v>
      </c>
      <c r="J19" s="401"/>
    </row>
    <row r="20" spans="2:10" ht="45.75" customHeight="1" x14ac:dyDescent="0.25">
      <c r="B20" s="30"/>
      <c r="C20" s="10">
        <v>4002</v>
      </c>
      <c r="D20" s="25" t="s">
        <v>65</v>
      </c>
      <c r="E20" s="16" t="s">
        <v>301</v>
      </c>
      <c r="F20" s="55" t="s">
        <v>146</v>
      </c>
      <c r="G20" s="529">
        <f>+I20</f>
        <v>40000000</v>
      </c>
      <c r="H20" s="529"/>
      <c r="I20" s="530">
        <v>40000000</v>
      </c>
      <c r="J20" s="401"/>
    </row>
    <row r="21" spans="2:10" ht="47.25" customHeight="1" x14ac:dyDescent="0.25">
      <c r="B21" s="11"/>
      <c r="C21" s="20">
        <v>4540</v>
      </c>
      <c r="D21" s="24" t="s">
        <v>67</v>
      </c>
      <c r="E21" s="59" t="s">
        <v>299</v>
      </c>
      <c r="F21" s="56"/>
      <c r="G21" s="537">
        <f t="shared" ref="G21:I21" si="3">SUM(G22:G23)</f>
        <v>307288000</v>
      </c>
      <c r="H21" s="537">
        <f t="shared" si="3"/>
        <v>0</v>
      </c>
      <c r="I21" s="538">
        <f t="shared" si="3"/>
        <v>307288000</v>
      </c>
      <c r="J21" s="401"/>
    </row>
    <row r="22" spans="2:10" ht="42.75" customHeight="1" x14ac:dyDescent="0.25">
      <c r="B22" s="11"/>
      <c r="C22" s="30"/>
      <c r="D22" s="62" t="s">
        <v>89</v>
      </c>
      <c r="E22" s="167" t="s">
        <v>149</v>
      </c>
      <c r="F22" s="29" t="s">
        <v>148</v>
      </c>
      <c r="G22" s="539">
        <f>+I22</f>
        <v>240983000</v>
      </c>
      <c r="H22" s="539"/>
      <c r="I22" s="622">
        <v>240983000</v>
      </c>
      <c r="J22" s="401"/>
    </row>
    <row r="23" spans="2:10" ht="42.75" customHeight="1" thickBot="1" x14ac:dyDescent="0.3">
      <c r="B23" s="11"/>
      <c r="C23" s="123"/>
      <c r="D23" s="63" t="s">
        <v>90</v>
      </c>
      <c r="E23" s="146" t="s">
        <v>99</v>
      </c>
      <c r="F23" s="61" t="s">
        <v>99</v>
      </c>
      <c r="G23" s="539">
        <f>+I23</f>
        <v>66305000</v>
      </c>
      <c r="H23" s="540"/>
      <c r="I23" s="622">
        <v>66305000</v>
      </c>
      <c r="J23" s="401"/>
    </row>
    <row r="24" spans="2:10" ht="43.5" customHeight="1" thickTop="1" x14ac:dyDescent="0.25">
      <c r="B24" s="12">
        <v>73014</v>
      </c>
      <c r="C24" s="369"/>
      <c r="D24" s="102" t="s">
        <v>61</v>
      </c>
      <c r="E24" s="101" t="s">
        <v>187</v>
      </c>
      <c r="F24" s="31" t="s">
        <v>353</v>
      </c>
      <c r="G24" s="541">
        <f>G25+G30+G35+G36+G44+G47+G55+G40+G42+G46+G61</f>
        <v>16112926000</v>
      </c>
      <c r="H24" s="541">
        <f>H25+H30+H35+H36+H44+H47+H55+H40+H42+H46+H61</f>
        <v>0</v>
      </c>
      <c r="I24" s="542">
        <f>I25+I30+I35+I36+I44+I47+I55+I40+I42+I46+I61</f>
        <v>16112926000</v>
      </c>
      <c r="J24" s="401"/>
    </row>
    <row r="25" spans="2:10" ht="42" customHeight="1" x14ac:dyDescent="0.25">
      <c r="B25" s="11"/>
      <c r="C25" s="103">
        <v>2260</v>
      </c>
      <c r="D25" s="28" t="s">
        <v>80</v>
      </c>
      <c r="E25" s="41" t="s">
        <v>250</v>
      </c>
      <c r="F25" s="88" t="s">
        <v>282</v>
      </c>
      <c r="G25" s="529">
        <f t="shared" ref="G25:I25" si="4">SUM(G26:G29)</f>
        <v>65733000</v>
      </c>
      <c r="H25" s="529">
        <f t="shared" si="4"/>
        <v>0</v>
      </c>
      <c r="I25" s="530">
        <f t="shared" si="4"/>
        <v>65733000</v>
      </c>
      <c r="J25" s="401"/>
    </row>
    <row r="26" spans="2:10" ht="45.75" customHeight="1" x14ac:dyDescent="0.25">
      <c r="B26" s="11"/>
      <c r="C26" s="227"/>
      <c r="D26" s="26" t="s">
        <v>85</v>
      </c>
      <c r="E26" s="32" t="s">
        <v>189</v>
      </c>
      <c r="F26" s="52" t="s">
        <v>146</v>
      </c>
      <c r="G26" s="543">
        <f>+I26</f>
        <v>35000000</v>
      </c>
      <c r="H26" s="543"/>
      <c r="I26" s="623">
        <v>35000000</v>
      </c>
      <c r="J26" s="401"/>
    </row>
    <row r="27" spans="2:10" ht="45" customHeight="1" x14ac:dyDescent="0.25">
      <c r="B27" s="11"/>
      <c r="C27" s="224"/>
      <c r="D27" s="38" t="s">
        <v>86</v>
      </c>
      <c r="E27" s="177" t="s">
        <v>199</v>
      </c>
      <c r="F27" s="52" t="s">
        <v>146</v>
      </c>
      <c r="G27" s="543">
        <f>+I27</f>
        <v>4000000</v>
      </c>
      <c r="H27" s="543"/>
      <c r="I27" s="623">
        <v>4000000</v>
      </c>
      <c r="J27" s="401"/>
    </row>
    <row r="28" spans="2:10" ht="62.25" customHeight="1" x14ac:dyDescent="0.25">
      <c r="B28" s="11"/>
      <c r="C28" s="224"/>
      <c r="D28" s="22" t="s">
        <v>87</v>
      </c>
      <c r="E28" s="18" t="s">
        <v>190</v>
      </c>
      <c r="F28" s="52" t="s">
        <v>93</v>
      </c>
      <c r="G28" s="543">
        <f>+I28</f>
        <v>17291000</v>
      </c>
      <c r="H28" s="543"/>
      <c r="I28" s="623">
        <v>17291000</v>
      </c>
      <c r="J28" s="401"/>
    </row>
    <row r="29" spans="2:10" ht="45.75" customHeight="1" x14ac:dyDescent="0.25">
      <c r="B29" s="11"/>
      <c r="C29" s="224"/>
      <c r="D29" s="22" t="s">
        <v>280</v>
      </c>
      <c r="E29" s="18" t="s">
        <v>281</v>
      </c>
      <c r="F29" s="52" t="s">
        <v>93</v>
      </c>
      <c r="G29" s="543">
        <f>+I29</f>
        <v>9442000</v>
      </c>
      <c r="H29" s="543"/>
      <c r="I29" s="623">
        <v>9442000</v>
      </c>
      <c r="J29" s="401"/>
    </row>
    <row r="30" spans="2:10" ht="44.25" customHeight="1" x14ac:dyDescent="0.25">
      <c r="B30" s="11"/>
      <c r="C30" s="225">
        <v>2270</v>
      </c>
      <c r="D30" s="27" t="s">
        <v>65</v>
      </c>
      <c r="E30" s="41" t="s">
        <v>251</v>
      </c>
      <c r="F30" s="226" t="s">
        <v>283</v>
      </c>
      <c r="G30" s="529">
        <f t="shared" ref="G30:I30" si="5">SUM(G31:G34)</f>
        <v>273318000</v>
      </c>
      <c r="H30" s="529">
        <f t="shared" si="5"/>
        <v>0</v>
      </c>
      <c r="I30" s="530">
        <f t="shared" si="5"/>
        <v>273318000</v>
      </c>
      <c r="J30" s="401"/>
    </row>
    <row r="31" spans="2:10" ht="44.25" customHeight="1" x14ac:dyDescent="0.25">
      <c r="B31" s="11"/>
      <c r="C31" s="225"/>
      <c r="D31" s="21" t="s">
        <v>244</v>
      </c>
      <c r="E31" s="32" t="s">
        <v>233</v>
      </c>
      <c r="F31" s="52" t="s">
        <v>146</v>
      </c>
      <c r="G31" s="543">
        <f t="shared" ref="G31:G35" si="6">+I31</f>
        <v>95000000</v>
      </c>
      <c r="H31" s="543"/>
      <c r="I31" s="623">
        <v>95000000</v>
      </c>
      <c r="J31" s="401"/>
    </row>
    <row r="32" spans="2:10" ht="40.5" customHeight="1" x14ac:dyDescent="0.25">
      <c r="B32" s="11"/>
      <c r="C32" s="224"/>
      <c r="D32" s="23" t="s">
        <v>96</v>
      </c>
      <c r="E32" s="177" t="s">
        <v>234</v>
      </c>
      <c r="F32" s="52" t="s">
        <v>146</v>
      </c>
      <c r="G32" s="544">
        <f t="shared" si="6"/>
        <v>70000000</v>
      </c>
      <c r="H32" s="544"/>
      <c r="I32" s="624">
        <v>70000000</v>
      </c>
      <c r="J32" s="401"/>
    </row>
    <row r="33" spans="2:10" ht="65.25" customHeight="1" x14ac:dyDescent="0.25">
      <c r="B33" s="11"/>
      <c r="C33" s="224"/>
      <c r="D33" s="23" t="s">
        <v>97</v>
      </c>
      <c r="E33" s="18" t="s">
        <v>190</v>
      </c>
      <c r="F33" s="52" t="s">
        <v>93</v>
      </c>
      <c r="G33" s="544">
        <f t="shared" si="6"/>
        <v>38488000</v>
      </c>
      <c r="H33" s="544"/>
      <c r="I33" s="624">
        <v>38488000</v>
      </c>
      <c r="J33" s="401"/>
    </row>
    <row r="34" spans="2:10" ht="42.75" customHeight="1" x14ac:dyDescent="0.25">
      <c r="B34" s="11"/>
      <c r="C34" s="224"/>
      <c r="D34" s="23" t="s">
        <v>284</v>
      </c>
      <c r="E34" s="18" t="s">
        <v>281</v>
      </c>
      <c r="F34" s="52" t="s">
        <v>93</v>
      </c>
      <c r="G34" s="544">
        <f t="shared" si="6"/>
        <v>69830000</v>
      </c>
      <c r="H34" s="544"/>
      <c r="I34" s="624">
        <v>69830000</v>
      </c>
      <c r="J34" s="401"/>
    </row>
    <row r="35" spans="2:10" ht="64.5" customHeight="1" x14ac:dyDescent="0.25">
      <c r="B35" s="11"/>
      <c r="C35" s="225">
        <v>2500</v>
      </c>
      <c r="D35" s="27" t="s">
        <v>67</v>
      </c>
      <c r="E35" s="33" t="s">
        <v>362</v>
      </c>
      <c r="F35" s="297" t="s">
        <v>93</v>
      </c>
      <c r="G35" s="545">
        <f t="shared" si="6"/>
        <v>619560000</v>
      </c>
      <c r="H35" s="545"/>
      <c r="I35" s="546">
        <v>619560000</v>
      </c>
      <c r="J35" s="401"/>
    </row>
    <row r="36" spans="2:10" ht="57.75" customHeight="1" x14ac:dyDescent="0.25">
      <c r="B36" s="11"/>
      <c r="C36" s="103">
        <v>2520</v>
      </c>
      <c r="D36" s="28" t="s">
        <v>68</v>
      </c>
      <c r="E36" s="650" t="s">
        <v>367</v>
      </c>
      <c r="F36" s="50" t="s">
        <v>407</v>
      </c>
      <c r="G36" s="529">
        <f>SUM(G37:G39)</f>
        <v>14447015000</v>
      </c>
      <c r="H36" s="529"/>
      <c r="I36" s="530">
        <f>SUM(I37:I39)</f>
        <v>14447015000</v>
      </c>
      <c r="J36" s="401"/>
    </row>
    <row r="37" spans="2:10" ht="29.25" customHeight="1" x14ac:dyDescent="0.25">
      <c r="B37" s="11"/>
      <c r="C37" s="649"/>
      <c r="D37" s="651" t="s">
        <v>363</v>
      </c>
      <c r="E37" s="32" t="s">
        <v>365</v>
      </c>
      <c r="F37" s="99" t="s">
        <v>93</v>
      </c>
      <c r="G37" s="630">
        <f>+I37</f>
        <v>14432015000</v>
      </c>
      <c r="H37" s="630"/>
      <c r="I37" s="652">
        <f>13480440000+500000000+451575000</f>
        <v>14432015000</v>
      </c>
      <c r="J37" s="401"/>
    </row>
    <row r="38" spans="2:10" ht="29.25" hidden="1" customHeight="1" x14ac:dyDescent="0.25">
      <c r="B38" s="11"/>
      <c r="C38" s="656"/>
      <c r="D38" s="657" t="s">
        <v>364</v>
      </c>
      <c r="E38" s="658" t="s">
        <v>369</v>
      </c>
      <c r="F38" s="112" t="s">
        <v>93</v>
      </c>
      <c r="G38" s="555">
        <f>+I38</f>
        <v>0</v>
      </c>
      <c r="H38" s="555"/>
      <c r="I38" s="556"/>
      <c r="J38" s="401"/>
    </row>
    <row r="39" spans="2:10" ht="29.25" customHeight="1" x14ac:dyDescent="0.25">
      <c r="B39" s="11"/>
      <c r="C39" s="648"/>
      <c r="D39" s="653" t="s">
        <v>364</v>
      </c>
      <c r="E39" s="647" t="s">
        <v>366</v>
      </c>
      <c r="F39" s="654" t="s">
        <v>148</v>
      </c>
      <c r="G39" s="631">
        <f>+I39</f>
        <v>15000000</v>
      </c>
      <c r="H39" s="631"/>
      <c r="I39" s="655">
        <v>15000000</v>
      </c>
      <c r="J39" s="401"/>
    </row>
    <row r="40" spans="2:10" ht="59.25" customHeight="1" x14ac:dyDescent="0.25">
      <c r="B40" s="11"/>
      <c r="C40" s="20">
        <v>2800</v>
      </c>
      <c r="D40" s="388" t="s">
        <v>69</v>
      </c>
      <c r="E40" s="389" t="s">
        <v>208</v>
      </c>
      <c r="F40" s="252"/>
      <c r="G40" s="545">
        <f>SUM(G41:G41)</f>
        <v>240000000</v>
      </c>
      <c r="H40" s="545">
        <f>SUM(H41:H41)</f>
        <v>0</v>
      </c>
      <c r="I40" s="546">
        <f>SUM(I41:I41)</f>
        <v>240000000</v>
      </c>
      <c r="J40" s="401"/>
    </row>
    <row r="41" spans="2:10" ht="40.5" customHeight="1" x14ac:dyDescent="0.25">
      <c r="B41" s="11"/>
      <c r="C41" s="234"/>
      <c r="D41" s="292"/>
      <c r="E41" s="394" t="s">
        <v>275</v>
      </c>
      <c r="F41" s="395" t="s">
        <v>146</v>
      </c>
      <c r="G41" s="531">
        <f>+I41</f>
        <v>240000000</v>
      </c>
      <c r="H41" s="531"/>
      <c r="I41" s="547">
        <v>240000000</v>
      </c>
      <c r="J41" s="401"/>
    </row>
    <row r="42" spans="2:10" ht="48" customHeight="1" x14ac:dyDescent="0.25">
      <c r="B42" s="11"/>
      <c r="C42" s="20">
        <v>2830</v>
      </c>
      <c r="D42" s="388" t="s">
        <v>70</v>
      </c>
      <c r="E42" s="351" t="s">
        <v>264</v>
      </c>
      <c r="F42" s="252"/>
      <c r="G42" s="545">
        <f t="shared" ref="G42:I42" si="7">SUM(G43)</f>
        <v>5000000</v>
      </c>
      <c r="H42" s="545">
        <f t="shared" si="7"/>
        <v>0</v>
      </c>
      <c r="I42" s="546">
        <f t="shared" si="7"/>
        <v>5000000</v>
      </c>
      <c r="J42" s="401"/>
    </row>
    <row r="43" spans="2:10" ht="48" customHeight="1" x14ac:dyDescent="0.25">
      <c r="B43" s="11"/>
      <c r="C43" s="234"/>
      <c r="D43" s="292"/>
      <c r="E43" s="396" t="s">
        <v>275</v>
      </c>
      <c r="F43" s="395" t="s">
        <v>146</v>
      </c>
      <c r="G43" s="531">
        <f>+I43</f>
        <v>5000000</v>
      </c>
      <c r="H43" s="531"/>
      <c r="I43" s="547">
        <v>5000000</v>
      </c>
      <c r="J43" s="401"/>
    </row>
    <row r="44" spans="2:10" ht="43.5" customHeight="1" x14ac:dyDescent="0.25">
      <c r="B44" s="11"/>
      <c r="C44" s="20">
        <v>3040</v>
      </c>
      <c r="D44" s="388" t="s">
        <v>71</v>
      </c>
      <c r="E44" s="389" t="s">
        <v>215</v>
      </c>
      <c r="F44" s="56" t="s">
        <v>150</v>
      </c>
      <c r="G44" s="537">
        <f t="shared" ref="G44:I44" si="8">SUM(G45)</f>
        <v>5800000</v>
      </c>
      <c r="H44" s="537">
        <f t="shared" si="8"/>
        <v>0</v>
      </c>
      <c r="I44" s="538">
        <f t="shared" si="8"/>
        <v>5800000</v>
      </c>
      <c r="J44" s="401"/>
    </row>
    <row r="45" spans="2:10" ht="54.75" customHeight="1" x14ac:dyDescent="0.25">
      <c r="B45" s="11"/>
      <c r="C45" s="91"/>
      <c r="D45" s="92"/>
      <c r="E45" s="390" t="s">
        <v>269</v>
      </c>
      <c r="F45" s="365" t="s">
        <v>150</v>
      </c>
      <c r="G45" s="548">
        <f>+I45</f>
        <v>5800000</v>
      </c>
      <c r="H45" s="548"/>
      <c r="I45" s="576">
        <v>5800000</v>
      </c>
      <c r="J45" s="401"/>
    </row>
    <row r="46" spans="2:10" ht="54.75" customHeight="1" x14ac:dyDescent="0.25">
      <c r="B46" s="11"/>
      <c r="C46" s="30">
        <v>4000</v>
      </c>
      <c r="D46" s="228" t="s">
        <v>72</v>
      </c>
      <c r="E46" s="16" t="s">
        <v>178</v>
      </c>
      <c r="F46" s="364" t="s">
        <v>93</v>
      </c>
      <c r="G46" s="549">
        <f>+I46</f>
        <v>200000</v>
      </c>
      <c r="H46" s="550"/>
      <c r="I46" s="546">
        <v>200000</v>
      </c>
      <c r="J46" s="401"/>
    </row>
    <row r="47" spans="2:10" ht="59.25" customHeight="1" x14ac:dyDescent="0.25">
      <c r="B47" s="11"/>
      <c r="C47" s="776">
        <v>6220</v>
      </c>
      <c r="D47" s="27" t="s">
        <v>73</v>
      </c>
      <c r="E47" s="33" t="s">
        <v>155</v>
      </c>
      <c r="F47" s="145" t="s">
        <v>297</v>
      </c>
      <c r="G47" s="545">
        <f>G48+G51</f>
        <v>419170000</v>
      </c>
      <c r="H47" s="545">
        <f>H48+H51</f>
        <v>0</v>
      </c>
      <c r="I47" s="546">
        <f>I48+I51</f>
        <v>419170000</v>
      </c>
      <c r="J47" s="401"/>
    </row>
    <row r="48" spans="2:10" ht="45.75" customHeight="1" x14ac:dyDescent="0.25">
      <c r="B48" s="11"/>
      <c r="C48" s="777"/>
      <c r="D48" s="228" t="s">
        <v>286</v>
      </c>
      <c r="E48" s="229" t="s">
        <v>195</v>
      </c>
      <c r="F48" s="298" t="s">
        <v>398</v>
      </c>
      <c r="G48" s="549">
        <f>SUM(G49:G50)</f>
        <v>292552000</v>
      </c>
      <c r="H48" s="549"/>
      <c r="I48" s="551">
        <f>SUM(I49:I50)</f>
        <v>292552000</v>
      </c>
      <c r="J48" s="401"/>
    </row>
    <row r="49" spans="2:10" ht="33" customHeight="1" x14ac:dyDescent="0.25">
      <c r="B49" s="11"/>
      <c r="C49" s="777"/>
      <c r="D49" s="228"/>
      <c r="E49" s="231" t="s">
        <v>370</v>
      </c>
      <c r="F49" s="298"/>
      <c r="G49" s="550">
        <f>+I49</f>
        <v>162325000</v>
      </c>
      <c r="H49" s="550"/>
      <c r="I49" s="552">
        <f>158023000+4302000</f>
        <v>162325000</v>
      </c>
      <c r="J49" s="401"/>
    </row>
    <row r="50" spans="2:10" ht="35.25" customHeight="1" x14ac:dyDescent="0.25">
      <c r="B50" s="11"/>
      <c r="C50" s="777"/>
      <c r="D50" s="228"/>
      <c r="E50" s="231" t="s">
        <v>192</v>
      </c>
      <c r="F50" s="230"/>
      <c r="G50" s="550">
        <f>+I50</f>
        <v>130227000</v>
      </c>
      <c r="H50" s="550"/>
      <c r="I50" s="552">
        <f>134529000-4302000</f>
        <v>130227000</v>
      </c>
      <c r="J50" s="401"/>
    </row>
    <row r="51" spans="2:10" ht="48" customHeight="1" x14ac:dyDescent="0.25">
      <c r="B51" s="11"/>
      <c r="C51" s="777"/>
      <c r="D51" s="232" t="s">
        <v>287</v>
      </c>
      <c r="E51" s="290" t="s">
        <v>196</v>
      </c>
      <c r="F51" s="57"/>
      <c r="G51" s="553">
        <f>SUM(G52:G54)</f>
        <v>126618000</v>
      </c>
      <c r="H51" s="553">
        <f>SUM(H52:H54)</f>
        <v>0</v>
      </c>
      <c r="I51" s="554">
        <f>SUM(I52:I54)</f>
        <v>126618000</v>
      </c>
      <c r="J51" s="401"/>
    </row>
    <row r="52" spans="2:10" ht="36" customHeight="1" x14ac:dyDescent="0.25">
      <c r="B52" s="11"/>
      <c r="C52" s="777"/>
      <c r="D52" s="38" t="s">
        <v>288</v>
      </c>
      <c r="E52" s="180" t="s">
        <v>193</v>
      </c>
      <c r="F52" s="166" t="s">
        <v>146</v>
      </c>
      <c r="G52" s="555">
        <f>+I52</f>
        <v>66045000</v>
      </c>
      <c r="H52" s="555"/>
      <c r="I52" s="556">
        <v>66045000</v>
      </c>
      <c r="J52" s="401"/>
    </row>
    <row r="53" spans="2:10" ht="36" customHeight="1" x14ac:dyDescent="0.25">
      <c r="B53" s="11"/>
      <c r="C53" s="777"/>
      <c r="D53" s="38" t="s">
        <v>289</v>
      </c>
      <c r="E53" s="291" t="s">
        <v>197</v>
      </c>
      <c r="F53" s="166" t="s">
        <v>146</v>
      </c>
      <c r="G53" s="555">
        <f>+I53</f>
        <v>57623000</v>
      </c>
      <c r="H53" s="555"/>
      <c r="I53" s="556">
        <v>57623000</v>
      </c>
      <c r="J53" s="401"/>
    </row>
    <row r="54" spans="2:10" ht="45" customHeight="1" x14ac:dyDescent="0.25">
      <c r="B54" s="11"/>
      <c r="C54" s="777"/>
      <c r="D54" s="38" t="s">
        <v>290</v>
      </c>
      <c r="E54" s="180" t="s">
        <v>194</v>
      </c>
      <c r="F54" s="166" t="s">
        <v>145</v>
      </c>
      <c r="G54" s="555">
        <f>+I54</f>
        <v>2950000</v>
      </c>
      <c r="H54" s="555"/>
      <c r="I54" s="556">
        <v>2950000</v>
      </c>
      <c r="J54" s="401"/>
    </row>
    <row r="55" spans="2:10" ht="72.75" customHeight="1" x14ac:dyDescent="0.25">
      <c r="B55" s="11"/>
      <c r="C55" s="776">
        <v>6230</v>
      </c>
      <c r="D55" s="27" t="s">
        <v>74</v>
      </c>
      <c r="E55" s="33" t="s">
        <v>45</v>
      </c>
      <c r="F55" s="145" t="s">
        <v>296</v>
      </c>
      <c r="G55" s="545">
        <f t="shared" ref="G55:I55" si="9">SUM(G56:G57)</f>
        <v>33132000</v>
      </c>
      <c r="H55" s="545">
        <f t="shared" si="9"/>
        <v>0</v>
      </c>
      <c r="I55" s="546">
        <f t="shared" si="9"/>
        <v>33132000</v>
      </c>
      <c r="J55" s="401"/>
    </row>
    <row r="56" spans="2:10" ht="38.25" customHeight="1" x14ac:dyDescent="0.25">
      <c r="B56" s="11"/>
      <c r="C56" s="777"/>
      <c r="D56" s="292" t="s">
        <v>291</v>
      </c>
      <c r="E56" s="293" t="s">
        <v>198</v>
      </c>
      <c r="F56" s="298" t="s">
        <v>398</v>
      </c>
      <c r="G56" s="557">
        <f>+I56</f>
        <v>0</v>
      </c>
      <c r="H56" s="557"/>
      <c r="I56" s="558">
        <v>0</v>
      </c>
      <c r="J56" s="401"/>
    </row>
    <row r="57" spans="2:10" ht="48" customHeight="1" x14ac:dyDescent="0.25">
      <c r="B57" s="11"/>
      <c r="C57" s="777"/>
      <c r="D57" s="292" t="s">
        <v>292</v>
      </c>
      <c r="E57" s="293" t="s">
        <v>196</v>
      </c>
      <c r="F57" s="54"/>
      <c r="G57" s="557">
        <f>SUM(G58:G60)</f>
        <v>33132000</v>
      </c>
      <c r="H57" s="557">
        <f>SUM(H58:H60)</f>
        <v>0</v>
      </c>
      <c r="I57" s="558">
        <f>SUM(I58:I60)</f>
        <v>33132000</v>
      </c>
      <c r="J57" s="401"/>
    </row>
    <row r="58" spans="2:10" ht="36" customHeight="1" x14ac:dyDescent="0.25">
      <c r="B58" s="11"/>
      <c r="C58" s="777"/>
      <c r="D58" s="23" t="s">
        <v>293</v>
      </c>
      <c r="E58" s="179" t="s">
        <v>193</v>
      </c>
      <c r="F58" s="54" t="s">
        <v>145</v>
      </c>
      <c r="G58" s="559">
        <f>+I58</f>
        <v>19093000</v>
      </c>
      <c r="H58" s="559"/>
      <c r="I58" s="560">
        <v>19093000</v>
      </c>
      <c r="J58" s="401"/>
    </row>
    <row r="59" spans="2:10" ht="36" customHeight="1" x14ac:dyDescent="0.25">
      <c r="B59" s="11"/>
      <c r="C59" s="777"/>
      <c r="D59" s="23" t="s">
        <v>294</v>
      </c>
      <c r="E59" s="294" t="s">
        <v>197</v>
      </c>
      <c r="F59" s="54" t="s">
        <v>145</v>
      </c>
      <c r="G59" s="559">
        <f>+I59</f>
        <v>12533000</v>
      </c>
      <c r="H59" s="559"/>
      <c r="I59" s="560">
        <v>12533000</v>
      </c>
      <c r="J59" s="401"/>
    </row>
    <row r="60" spans="2:10" ht="45" customHeight="1" x14ac:dyDescent="0.25">
      <c r="B60" s="11"/>
      <c r="C60" s="777"/>
      <c r="D60" s="23" t="s">
        <v>295</v>
      </c>
      <c r="E60" s="179" t="s">
        <v>194</v>
      </c>
      <c r="F60" s="54" t="s">
        <v>146</v>
      </c>
      <c r="G60" s="559">
        <f>+I60</f>
        <v>1506000</v>
      </c>
      <c r="H60" s="559"/>
      <c r="I60" s="560">
        <v>1506000</v>
      </c>
      <c r="J60" s="401"/>
    </row>
    <row r="61" spans="2:10" ht="45" customHeight="1" x14ac:dyDescent="0.25">
      <c r="B61" s="11"/>
      <c r="C61" s="20">
        <v>6209</v>
      </c>
      <c r="D61" s="27" t="s">
        <v>91</v>
      </c>
      <c r="E61" s="242" t="s">
        <v>371</v>
      </c>
      <c r="F61" s="663" t="s">
        <v>399</v>
      </c>
      <c r="G61" s="545">
        <f>SUM(G62:G63)</f>
        <v>3998000</v>
      </c>
      <c r="H61" s="664"/>
      <c r="I61" s="546">
        <f>SUM(I62:I63)</f>
        <v>3998000</v>
      </c>
      <c r="J61" s="401"/>
    </row>
    <row r="62" spans="2:10" ht="45" customHeight="1" x14ac:dyDescent="0.25">
      <c r="B62" s="11"/>
      <c r="C62" s="30"/>
      <c r="D62" s="659" t="s">
        <v>372</v>
      </c>
      <c r="E62" s="660" t="s">
        <v>373</v>
      </c>
      <c r="F62" s="665"/>
      <c r="G62" s="559">
        <f>+I62</f>
        <v>3735000</v>
      </c>
      <c r="H62" s="531"/>
      <c r="I62" s="560">
        <v>3735000</v>
      </c>
      <c r="J62" s="401"/>
    </row>
    <row r="63" spans="2:10" ht="45" customHeight="1" thickBot="1" x14ac:dyDescent="0.3">
      <c r="B63" s="11"/>
      <c r="C63" s="30"/>
      <c r="D63" s="661" t="s">
        <v>374</v>
      </c>
      <c r="E63" s="662" t="s">
        <v>390</v>
      </c>
      <c r="F63" s="666"/>
      <c r="G63" s="634">
        <f>+I63</f>
        <v>263000</v>
      </c>
      <c r="H63" s="667"/>
      <c r="I63" s="668">
        <v>263000</v>
      </c>
      <c r="J63" s="401"/>
    </row>
    <row r="64" spans="2:10" ht="37.5" customHeight="1" thickTop="1" x14ac:dyDescent="0.25">
      <c r="B64" s="12">
        <v>73016</v>
      </c>
      <c r="C64" s="369"/>
      <c r="D64" s="12" t="s">
        <v>62</v>
      </c>
      <c r="E64" s="241" t="s">
        <v>200</v>
      </c>
      <c r="F64" s="14" t="s">
        <v>354</v>
      </c>
      <c r="G64" s="541">
        <f>G65+G66+G67+G70+G69</f>
        <v>1474601000</v>
      </c>
      <c r="H64" s="541">
        <f>H65+H66+H67+H70+H69</f>
        <v>0</v>
      </c>
      <c r="I64" s="542">
        <f>I65+I66+I67+I70+I69</f>
        <v>1474601000</v>
      </c>
      <c r="J64" s="401"/>
    </row>
    <row r="65" spans="2:10" ht="41.25" customHeight="1" x14ac:dyDescent="0.25">
      <c r="B65" s="30"/>
      <c r="C65" s="103">
        <v>2260</v>
      </c>
      <c r="D65" s="25" t="s">
        <v>80</v>
      </c>
      <c r="E65" s="16" t="s">
        <v>252</v>
      </c>
      <c r="F65" s="55" t="s">
        <v>150</v>
      </c>
      <c r="G65" s="545">
        <f>+I65</f>
        <v>332025000</v>
      </c>
      <c r="H65" s="529"/>
      <c r="I65" s="546">
        <v>332025000</v>
      </c>
      <c r="J65" s="401"/>
    </row>
    <row r="66" spans="2:10" ht="41.25" customHeight="1" x14ac:dyDescent="0.25">
      <c r="B66" s="30"/>
      <c r="C66" s="225">
        <v>2270</v>
      </c>
      <c r="D66" s="21" t="s">
        <v>65</v>
      </c>
      <c r="E66" s="16" t="s">
        <v>254</v>
      </c>
      <c r="F66" s="55" t="s">
        <v>150</v>
      </c>
      <c r="G66" s="545">
        <f>+I66</f>
        <v>1085535000</v>
      </c>
      <c r="H66" s="529"/>
      <c r="I66" s="546">
        <v>1085535000</v>
      </c>
      <c r="J66" s="401"/>
    </row>
    <row r="67" spans="2:10" ht="39" customHeight="1" x14ac:dyDescent="0.25">
      <c r="B67" s="30"/>
      <c r="C67" s="233">
        <v>3250</v>
      </c>
      <c r="D67" s="21" t="s">
        <v>67</v>
      </c>
      <c r="E67" s="175" t="s">
        <v>201</v>
      </c>
      <c r="F67" s="51"/>
      <c r="G67" s="545">
        <f>SUM(G68:G68)</f>
        <v>54300000</v>
      </c>
      <c r="H67" s="545">
        <f>SUM(H68:H68)</f>
        <v>0</v>
      </c>
      <c r="I67" s="546">
        <f>SUM(I68:I68)</f>
        <v>54300000</v>
      </c>
      <c r="J67" s="401"/>
    </row>
    <row r="68" spans="2:10" ht="33.75" customHeight="1" x14ac:dyDescent="0.25">
      <c r="B68" s="30"/>
      <c r="C68" s="234"/>
      <c r="D68" s="23"/>
      <c r="E68" s="336" t="s">
        <v>268</v>
      </c>
      <c r="F68" s="80" t="s">
        <v>150</v>
      </c>
      <c r="G68" s="531">
        <f>+I68</f>
        <v>54300000</v>
      </c>
      <c r="H68" s="531"/>
      <c r="I68" s="532">
        <v>54300000</v>
      </c>
      <c r="J68" s="401"/>
    </row>
    <row r="69" spans="2:10" ht="48" customHeight="1" x14ac:dyDescent="0.25">
      <c r="B69" s="30"/>
      <c r="C69" s="10">
        <v>4000</v>
      </c>
      <c r="D69" s="25" t="s">
        <v>68</v>
      </c>
      <c r="E69" s="16" t="s">
        <v>178</v>
      </c>
      <c r="F69" s="55" t="s">
        <v>150</v>
      </c>
      <c r="G69" s="561">
        <f>+I69</f>
        <v>741000</v>
      </c>
      <c r="H69" s="562"/>
      <c r="I69" s="546">
        <v>741000</v>
      </c>
      <c r="J69" s="401"/>
    </row>
    <row r="70" spans="2:10" ht="48.75" customHeight="1" thickBot="1" x14ac:dyDescent="0.3">
      <c r="B70" s="30"/>
      <c r="C70" s="20">
        <v>6220</v>
      </c>
      <c r="D70" s="24" t="s">
        <v>69</v>
      </c>
      <c r="E70" s="59" t="s">
        <v>153</v>
      </c>
      <c r="F70" s="56" t="s">
        <v>398</v>
      </c>
      <c r="G70" s="537">
        <f>+I70</f>
        <v>2000000</v>
      </c>
      <c r="H70" s="537"/>
      <c r="I70" s="538">
        <v>2000000</v>
      </c>
      <c r="J70" s="401"/>
    </row>
    <row r="71" spans="2:10" ht="46.5" customHeight="1" thickTop="1" x14ac:dyDescent="0.25">
      <c r="B71" s="12">
        <v>73017</v>
      </c>
      <c r="C71" s="369"/>
      <c r="D71" s="12" t="s">
        <v>63</v>
      </c>
      <c r="E71" s="241" t="s">
        <v>202</v>
      </c>
      <c r="F71" s="386"/>
      <c r="G71" s="541">
        <f t="shared" ref="G71:I71" si="10">SUM(G72)</f>
        <v>14000000</v>
      </c>
      <c r="H71" s="541">
        <f t="shared" si="10"/>
        <v>0</v>
      </c>
      <c r="I71" s="542">
        <f t="shared" si="10"/>
        <v>14000000</v>
      </c>
      <c r="J71" s="401"/>
    </row>
    <row r="72" spans="2:10" ht="46.5" customHeight="1" thickBot="1" x14ac:dyDescent="0.3">
      <c r="B72" s="30"/>
      <c r="C72" s="103">
        <v>2600</v>
      </c>
      <c r="D72" s="25" t="s">
        <v>80</v>
      </c>
      <c r="E72" s="16" t="s">
        <v>253</v>
      </c>
      <c r="F72" s="55" t="s">
        <v>150</v>
      </c>
      <c r="G72" s="545">
        <f>+I72</f>
        <v>14000000</v>
      </c>
      <c r="H72" s="529"/>
      <c r="I72" s="546">
        <v>14000000</v>
      </c>
      <c r="J72" s="401"/>
    </row>
    <row r="73" spans="2:10" ht="46.5" customHeight="1" thickTop="1" x14ac:dyDescent="0.25">
      <c r="B73" s="12">
        <v>73018</v>
      </c>
      <c r="C73" s="369"/>
      <c r="D73" s="12" t="s">
        <v>81</v>
      </c>
      <c r="E73" s="241" t="s">
        <v>276</v>
      </c>
      <c r="F73" s="14" t="s">
        <v>304</v>
      </c>
      <c r="G73" s="541">
        <f>G74+G75</f>
        <v>297203000</v>
      </c>
      <c r="H73" s="541">
        <f>H74+H75</f>
        <v>0</v>
      </c>
      <c r="I73" s="563">
        <f>I74+I75</f>
        <v>297203000</v>
      </c>
      <c r="J73" s="401"/>
    </row>
    <row r="74" spans="2:10" ht="46.5" customHeight="1" x14ac:dyDescent="0.25">
      <c r="B74" s="30"/>
      <c r="C74" s="20">
        <v>2800</v>
      </c>
      <c r="D74" s="24" t="s">
        <v>80</v>
      </c>
      <c r="E74" s="674" t="s">
        <v>208</v>
      </c>
      <c r="F74" s="50" t="s">
        <v>397</v>
      </c>
      <c r="G74" s="636">
        <f>+I74</f>
        <v>10000000</v>
      </c>
      <c r="H74" s="636"/>
      <c r="I74" s="673">
        <v>10000000</v>
      </c>
      <c r="J74" s="401"/>
    </row>
    <row r="75" spans="2:10" ht="46.5" customHeight="1" x14ac:dyDescent="0.25">
      <c r="B75" s="30"/>
      <c r="C75" s="103">
        <v>4000</v>
      </c>
      <c r="D75" s="25" t="s">
        <v>65</v>
      </c>
      <c r="E75" s="16" t="s">
        <v>159</v>
      </c>
      <c r="F75" s="55"/>
      <c r="G75" s="529">
        <f t="shared" ref="G75:I75" si="11">G76+G80</f>
        <v>287203000</v>
      </c>
      <c r="H75" s="529">
        <f t="shared" si="11"/>
        <v>0</v>
      </c>
      <c r="I75" s="564">
        <f t="shared" si="11"/>
        <v>287203000</v>
      </c>
      <c r="J75" s="401"/>
    </row>
    <row r="76" spans="2:10" ht="46.5" customHeight="1" x14ac:dyDescent="0.25">
      <c r="B76" s="30"/>
      <c r="C76" s="227"/>
      <c r="D76" s="26" t="s">
        <v>376</v>
      </c>
      <c r="E76" s="59" t="s">
        <v>285</v>
      </c>
      <c r="F76" s="24"/>
      <c r="G76" s="589">
        <f t="shared" ref="G76:I76" si="12">SUM(G77:G79)</f>
        <v>286203000</v>
      </c>
      <c r="H76" s="589">
        <f t="shared" si="12"/>
        <v>0</v>
      </c>
      <c r="I76" s="625">
        <f t="shared" si="12"/>
        <v>286203000</v>
      </c>
      <c r="J76" s="401"/>
    </row>
    <row r="77" spans="2:10" ht="46.5" customHeight="1" x14ac:dyDescent="0.25">
      <c r="B77" s="30"/>
      <c r="C77" s="227"/>
      <c r="D77" s="616"/>
      <c r="E77" s="360" t="s">
        <v>146</v>
      </c>
      <c r="F77" s="62" t="s">
        <v>146</v>
      </c>
      <c r="G77" s="550">
        <f>+I77</f>
        <v>83753000</v>
      </c>
      <c r="H77" s="550"/>
      <c r="I77" s="552">
        <v>83753000</v>
      </c>
      <c r="J77" s="401"/>
    </row>
    <row r="78" spans="2:10" ht="46.5" customHeight="1" x14ac:dyDescent="0.25">
      <c r="B78" s="30"/>
      <c r="C78" s="227"/>
      <c r="D78" s="617"/>
      <c r="E78" s="178" t="s">
        <v>397</v>
      </c>
      <c r="F78" s="392" t="s">
        <v>397</v>
      </c>
      <c r="G78" s="550">
        <f>+I78</f>
        <v>118000000</v>
      </c>
      <c r="H78" s="550"/>
      <c r="I78" s="552">
        <v>118000000</v>
      </c>
      <c r="J78" s="401"/>
    </row>
    <row r="79" spans="2:10" ht="46.5" customHeight="1" x14ac:dyDescent="0.25">
      <c r="B79" s="30"/>
      <c r="C79" s="227"/>
      <c r="D79" s="618"/>
      <c r="E79" s="390" t="s">
        <v>149</v>
      </c>
      <c r="F79" s="393" t="s">
        <v>149</v>
      </c>
      <c r="G79" s="548">
        <f>+I79</f>
        <v>84450000</v>
      </c>
      <c r="H79" s="548"/>
      <c r="I79" s="576">
        <v>84450000</v>
      </c>
      <c r="J79" s="401"/>
    </row>
    <row r="80" spans="2:10" ht="46.5" customHeight="1" thickBot="1" x14ac:dyDescent="0.3">
      <c r="B80" s="30"/>
      <c r="C80" s="391"/>
      <c r="D80" s="657" t="s">
        <v>401</v>
      </c>
      <c r="E80" s="361" t="s">
        <v>257</v>
      </c>
      <c r="F80" s="58" t="s">
        <v>397</v>
      </c>
      <c r="G80" s="565">
        <f>+I80</f>
        <v>1000000</v>
      </c>
      <c r="H80" s="565"/>
      <c r="I80" s="626">
        <v>1000000</v>
      </c>
      <c r="J80" s="401"/>
    </row>
    <row r="81" spans="2:10" ht="46.5" customHeight="1" thickTop="1" x14ac:dyDescent="0.25">
      <c r="B81" s="12">
        <v>73019</v>
      </c>
      <c r="C81" s="369"/>
      <c r="D81" s="12" t="s">
        <v>64</v>
      </c>
      <c r="E81" s="241" t="s">
        <v>277</v>
      </c>
      <c r="F81" s="14" t="s">
        <v>235</v>
      </c>
      <c r="G81" s="541">
        <f t="shared" ref="G81:I81" si="13">G85+G87+G89+G82</f>
        <v>1950000</v>
      </c>
      <c r="H81" s="541">
        <f t="shared" si="13"/>
        <v>0</v>
      </c>
      <c r="I81" s="563">
        <f t="shared" si="13"/>
        <v>1950000</v>
      </c>
      <c r="J81" s="401"/>
    </row>
    <row r="82" spans="2:10" ht="54" customHeight="1" x14ac:dyDescent="0.25">
      <c r="B82" s="30"/>
      <c r="C82" s="20">
        <v>2580</v>
      </c>
      <c r="D82" s="24" t="s">
        <v>80</v>
      </c>
      <c r="E82" s="348" t="s">
        <v>261</v>
      </c>
      <c r="F82" s="384"/>
      <c r="G82" s="537">
        <f t="shared" ref="G82:I82" si="14">SUM(G83:G84)</f>
        <v>1180000</v>
      </c>
      <c r="H82" s="537">
        <f t="shared" si="14"/>
        <v>0</v>
      </c>
      <c r="I82" s="538">
        <f t="shared" si="14"/>
        <v>1180000</v>
      </c>
      <c r="J82" s="401"/>
    </row>
    <row r="83" spans="2:10" ht="30.75" customHeight="1" x14ac:dyDescent="0.25">
      <c r="B83" s="30"/>
      <c r="C83" s="30"/>
      <c r="D83" s="38"/>
      <c r="E83" s="397" t="s">
        <v>262</v>
      </c>
      <c r="F83" s="398" t="s">
        <v>150</v>
      </c>
      <c r="G83" s="531">
        <f>+I83</f>
        <v>760000</v>
      </c>
      <c r="H83" s="531"/>
      <c r="I83" s="532">
        <v>760000</v>
      </c>
      <c r="J83" s="401"/>
    </row>
    <row r="84" spans="2:10" ht="30.75" customHeight="1" x14ac:dyDescent="0.25">
      <c r="B84" s="30"/>
      <c r="C84" s="30"/>
      <c r="D84" s="38"/>
      <c r="E84" s="399" t="s">
        <v>263</v>
      </c>
      <c r="F84" s="400" t="s">
        <v>93</v>
      </c>
      <c r="G84" s="531">
        <f>+I84</f>
        <v>420000</v>
      </c>
      <c r="H84" s="566"/>
      <c r="I84" s="567">
        <v>420000</v>
      </c>
      <c r="J84" s="401"/>
    </row>
    <row r="85" spans="2:10" ht="30.75" customHeight="1" x14ac:dyDescent="0.25">
      <c r="B85" s="30"/>
      <c r="C85" s="20">
        <v>3030</v>
      </c>
      <c r="D85" s="24" t="s">
        <v>65</v>
      </c>
      <c r="E85" s="59" t="s">
        <v>40</v>
      </c>
      <c r="F85" s="56"/>
      <c r="G85" s="537">
        <f t="shared" ref="G85:I85" si="15">SUM(G86:G86)</f>
        <v>120000</v>
      </c>
      <c r="H85" s="537">
        <f t="shared" si="15"/>
        <v>0</v>
      </c>
      <c r="I85" s="568">
        <f t="shared" si="15"/>
        <v>120000</v>
      </c>
      <c r="J85" s="401"/>
    </row>
    <row r="86" spans="2:10" ht="30.75" customHeight="1" x14ac:dyDescent="0.25">
      <c r="B86" s="30"/>
      <c r="C86" s="30"/>
      <c r="D86" s="38"/>
      <c r="E86" s="178" t="s">
        <v>157</v>
      </c>
      <c r="F86" s="364" t="s">
        <v>157</v>
      </c>
      <c r="G86" s="550">
        <f>+I86</f>
        <v>120000</v>
      </c>
      <c r="H86" s="550"/>
      <c r="I86" s="552">
        <v>120000</v>
      </c>
      <c r="J86" s="401"/>
    </row>
    <row r="87" spans="2:10" ht="46.5" customHeight="1" x14ac:dyDescent="0.25">
      <c r="B87" s="30"/>
      <c r="C87" s="225">
        <v>4000</v>
      </c>
      <c r="D87" s="24" t="s">
        <v>67</v>
      </c>
      <c r="E87" s="59" t="s">
        <v>159</v>
      </c>
      <c r="F87" s="56"/>
      <c r="G87" s="537">
        <f t="shared" ref="G87:I87" si="16">SUM(G88:G88)</f>
        <v>180000</v>
      </c>
      <c r="H87" s="537">
        <f t="shared" si="16"/>
        <v>0</v>
      </c>
      <c r="I87" s="568">
        <f t="shared" si="16"/>
        <v>180000</v>
      </c>
      <c r="J87" s="401"/>
    </row>
    <row r="88" spans="2:10" ht="30" customHeight="1" x14ac:dyDescent="0.25">
      <c r="B88" s="11"/>
      <c r="C88" s="224"/>
      <c r="D88" s="38"/>
      <c r="E88" s="178" t="s">
        <v>157</v>
      </c>
      <c r="F88" s="364" t="s">
        <v>157</v>
      </c>
      <c r="G88" s="550">
        <f>+I88</f>
        <v>180000</v>
      </c>
      <c r="H88" s="550"/>
      <c r="I88" s="552">
        <v>180000</v>
      </c>
      <c r="J88" s="401"/>
    </row>
    <row r="89" spans="2:10" ht="46.5" customHeight="1" x14ac:dyDescent="0.25">
      <c r="B89" s="11"/>
      <c r="C89" s="20">
        <v>4170</v>
      </c>
      <c r="D89" s="24" t="s">
        <v>68</v>
      </c>
      <c r="E89" s="59" t="s">
        <v>84</v>
      </c>
      <c r="F89" s="56"/>
      <c r="G89" s="537">
        <f t="shared" ref="G89:I89" si="17">SUM(G91:G91)</f>
        <v>470000</v>
      </c>
      <c r="H89" s="537">
        <f t="shared" si="17"/>
        <v>0</v>
      </c>
      <c r="I89" s="538">
        <f t="shared" si="17"/>
        <v>470000</v>
      </c>
      <c r="J89" s="401"/>
    </row>
    <row r="90" spans="2:10" ht="5.25" customHeight="1" x14ac:dyDescent="0.25">
      <c r="B90" s="11"/>
      <c r="C90" s="30"/>
      <c r="D90" s="38"/>
      <c r="E90" s="231"/>
      <c r="F90" s="166"/>
      <c r="G90" s="555"/>
      <c r="H90" s="555"/>
      <c r="I90" s="556"/>
      <c r="J90" s="401"/>
    </row>
    <row r="91" spans="2:10" ht="30" customHeight="1" thickBot="1" x14ac:dyDescent="0.3">
      <c r="B91" s="11"/>
      <c r="C91" s="30"/>
      <c r="D91" s="38"/>
      <c r="E91" s="178" t="s">
        <v>157</v>
      </c>
      <c r="F91" s="364" t="s">
        <v>157</v>
      </c>
      <c r="G91" s="550">
        <f>+I91</f>
        <v>470000</v>
      </c>
      <c r="H91" s="550"/>
      <c r="I91" s="552">
        <v>470000</v>
      </c>
      <c r="J91" s="401"/>
    </row>
    <row r="92" spans="2:10" ht="52.5" customHeight="1" thickTop="1" x14ac:dyDescent="0.25">
      <c r="B92" s="12">
        <v>73095</v>
      </c>
      <c r="C92" s="369"/>
      <c r="D92" s="102" t="s">
        <v>186</v>
      </c>
      <c r="E92" s="101" t="s">
        <v>83</v>
      </c>
      <c r="F92" s="31"/>
      <c r="G92" s="615">
        <f>G93+G98+G102+G103+G108+G116+G119+G121+G123+G137+G140+G142+G145+G148+G153+G156+G158+G169+G172+G174+G176+G179+G181+G183+G185+G150</f>
        <v>145386000</v>
      </c>
      <c r="H92" s="615">
        <f>H93+H98+H102+H103+H108+H116+H119+H121+H123+H137+H140+H142+H145+H148+H153+H156+H158+H169+H172+H174+H176+H179+H181+H183+H185</f>
        <v>105630000</v>
      </c>
      <c r="I92" s="569">
        <f>I93+I98+I102+I103+I108+I116+I119+I121+I123+I137+I140+I142+I145+I148+I153+I156+I158+I169+I172+I174+I176+I179+I181+I183+I185+I150</f>
        <v>251016000</v>
      </c>
      <c r="J92" s="401"/>
    </row>
    <row r="93" spans="2:10" ht="45" customHeight="1" x14ac:dyDescent="0.25">
      <c r="B93" s="30"/>
      <c r="C93" s="20">
        <v>2800</v>
      </c>
      <c r="D93" s="24" t="s">
        <v>80</v>
      </c>
      <c r="E93" s="251" t="s">
        <v>208</v>
      </c>
      <c r="F93" s="252"/>
      <c r="G93" s="545">
        <f>SUM(G94:G97)</f>
        <v>27337000</v>
      </c>
      <c r="H93" s="545">
        <f>SUM(H94:H97)</f>
        <v>0</v>
      </c>
      <c r="I93" s="546">
        <f>SUM(I94:I97)</f>
        <v>27337000</v>
      </c>
      <c r="J93" s="401"/>
    </row>
    <row r="94" spans="2:10" ht="39" customHeight="1" x14ac:dyDescent="0.25">
      <c r="B94" s="30"/>
      <c r="C94" s="30"/>
      <c r="D94" s="38"/>
      <c r="E94" s="349" t="s">
        <v>347</v>
      </c>
      <c r="F94" s="350" t="s">
        <v>148</v>
      </c>
      <c r="G94" s="531">
        <f>+I94</f>
        <v>7237000</v>
      </c>
      <c r="H94" s="566"/>
      <c r="I94" s="567">
        <v>7237000</v>
      </c>
      <c r="J94" s="401"/>
    </row>
    <row r="95" spans="2:10" ht="33" customHeight="1" x14ac:dyDescent="0.25">
      <c r="B95" s="30"/>
      <c r="C95" s="30"/>
      <c r="D95" s="38"/>
      <c r="E95" s="253" t="s">
        <v>99</v>
      </c>
      <c r="F95" s="254" t="s">
        <v>99</v>
      </c>
      <c r="G95" s="531">
        <f>+I95</f>
        <v>12100000</v>
      </c>
      <c r="H95" s="531"/>
      <c r="I95" s="532">
        <v>12100000</v>
      </c>
      <c r="J95" s="401"/>
    </row>
    <row r="96" spans="2:10" ht="45" customHeight="1" x14ac:dyDescent="0.25">
      <c r="B96" s="30"/>
      <c r="C96" s="30"/>
      <c r="D96" s="38"/>
      <c r="E96" s="506" t="s">
        <v>375</v>
      </c>
      <c r="F96" s="507" t="s">
        <v>146</v>
      </c>
      <c r="G96" s="535">
        <f>+I96</f>
        <v>4000000</v>
      </c>
      <c r="H96" s="535"/>
      <c r="I96" s="536">
        <v>4000000</v>
      </c>
      <c r="J96" s="401"/>
    </row>
    <row r="97" spans="2:10" ht="33" customHeight="1" x14ac:dyDescent="0.25">
      <c r="B97" s="30"/>
      <c r="C97" s="91"/>
      <c r="D97" s="92"/>
      <c r="E97" s="255" t="s">
        <v>400</v>
      </c>
      <c r="F97" s="256" t="s">
        <v>400</v>
      </c>
      <c r="G97" s="533">
        <f>+I97</f>
        <v>4000000</v>
      </c>
      <c r="H97" s="533"/>
      <c r="I97" s="536">
        <v>4000000</v>
      </c>
      <c r="J97" s="401"/>
    </row>
    <row r="98" spans="2:10" ht="42" customHeight="1" x14ac:dyDescent="0.25">
      <c r="B98" s="30"/>
      <c r="C98" s="98">
        <v>2810</v>
      </c>
      <c r="D98" s="701" t="s">
        <v>65</v>
      </c>
      <c r="E98" s="702" t="s">
        <v>266</v>
      </c>
      <c r="F98" s="703"/>
      <c r="G98" s="545">
        <f>SUM(G99:G101)</f>
        <v>12338000</v>
      </c>
      <c r="H98" s="545">
        <f>SUM(H99:H101)</f>
        <v>0</v>
      </c>
      <c r="I98" s="546">
        <f>SUM(I99:I101)</f>
        <v>12338000</v>
      </c>
      <c r="J98" s="401"/>
    </row>
    <row r="99" spans="2:10" ht="32.25" customHeight="1" x14ac:dyDescent="0.25">
      <c r="B99" s="30"/>
      <c r="C99" s="30"/>
      <c r="D99" s="38"/>
      <c r="E99" s="253" t="s">
        <v>397</v>
      </c>
      <c r="F99" s="254" t="s">
        <v>397</v>
      </c>
      <c r="G99" s="531">
        <f>+I99</f>
        <v>2500000</v>
      </c>
      <c r="H99" s="531"/>
      <c r="I99" s="532">
        <v>2500000</v>
      </c>
      <c r="J99" s="401"/>
    </row>
    <row r="100" spans="2:10" ht="32.25" customHeight="1" x14ac:dyDescent="0.25">
      <c r="B100" s="30"/>
      <c r="C100" s="30"/>
      <c r="D100" s="38"/>
      <c r="E100" s="253" t="s">
        <v>402</v>
      </c>
      <c r="F100" s="254" t="s">
        <v>402</v>
      </c>
      <c r="G100" s="531">
        <f>+I100</f>
        <v>4502000</v>
      </c>
      <c r="H100" s="531"/>
      <c r="I100" s="532">
        <v>4502000</v>
      </c>
      <c r="J100" s="401"/>
    </row>
    <row r="101" spans="2:10" ht="32.25" customHeight="1" x14ac:dyDescent="0.25">
      <c r="B101" s="30"/>
      <c r="C101" s="91"/>
      <c r="D101" s="92"/>
      <c r="E101" s="255" t="s">
        <v>145</v>
      </c>
      <c r="F101" s="256" t="s">
        <v>145</v>
      </c>
      <c r="G101" s="531">
        <f t="shared" ref="G101" si="18">+I101</f>
        <v>5336000</v>
      </c>
      <c r="H101" s="533"/>
      <c r="I101" s="534">
        <v>5336000</v>
      </c>
      <c r="J101" s="401"/>
    </row>
    <row r="102" spans="2:10" ht="46.5" customHeight="1" x14ac:dyDescent="0.25">
      <c r="B102" s="30"/>
      <c r="C102" s="30">
        <v>2820</v>
      </c>
      <c r="D102" s="38" t="s">
        <v>67</v>
      </c>
      <c r="E102" s="248" t="s">
        <v>267</v>
      </c>
      <c r="F102" s="249" t="s">
        <v>400</v>
      </c>
      <c r="G102" s="529">
        <f t="shared" ref="G102" si="19">+I102</f>
        <v>400000</v>
      </c>
      <c r="H102" s="549"/>
      <c r="I102" s="551">
        <v>400000</v>
      </c>
      <c r="J102" s="401"/>
    </row>
    <row r="103" spans="2:10" ht="47.25" customHeight="1" x14ac:dyDescent="0.25">
      <c r="B103" s="30"/>
      <c r="C103" s="20">
        <v>2830</v>
      </c>
      <c r="D103" s="24" t="s">
        <v>68</v>
      </c>
      <c r="E103" s="351" t="s">
        <v>264</v>
      </c>
      <c r="F103" s="51"/>
      <c r="G103" s="545">
        <f>SUM(G104:G107)</f>
        <v>60996000</v>
      </c>
      <c r="H103" s="545">
        <f>SUM(H104:H107)</f>
        <v>0</v>
      </c>
      <c r="I103" s="546">
        <f>SUM(I104:I107)</f>
        <v>60996000</v>
      </c>
      <c r="J103" s="401"/>
    </row>
    <row r="104" spans="2:10" ht="36.75" customHeight="1" x14ac:dyDescent="0.25">
      <c r="B104" s="30"/>
      <c r="C104" s="30"/>
      <c r="D104" s="38"/>
      <c r="E104" s="236" t="s">
        <v>265</v>
      </c>
      <c r="F104" s="362" t="s">
        <v>148</v>
      </c>
      <c r="G104" s="531">
        <f>+I104</f>
        <v>60209000</v>
      </c>
      <c r="H104" s="531"/>
      <c r="I104" s="532">
        <v>60209000</v>
      </c>
      <c r="J104" s="401"/>
    </row>
    <row r="105" spans="2:10" ht="36.75" customHeight="1" x14ac:dyDescent="0.25">
      <c r="B105" s="30"/>
      <c r="C105" s="30"/>
      <c r="D105" s="38"/>
      <c r="E105" s="236" t="s">
        <v>149</v>
      </c>
      <c r="F105" s="362" t="s">
        <v>148</v>
      </c>
      <c r="G105" s="531">
        <f>+I105</f>
        <v>150000</v>
      </c>
      <c r="H105" s="531"/>
      <c r="I105" s="532">
        <v>150000</v>
      </c>
      <c r="J105" s="401"/>
    </row>
    <row r="106" spans="2:10" ht="36" customHeight="1" x14ac:dyDescent="0.25">
      <c r="B106" s="30"/>
      <c r="C106" s="30"/>
      <c r="D106" s="38"/>
      <c r="E106" s="236" t="s">
        <v>400</v>
      </c>
      <c r="F106" s="362" t="s">
        <v>400</v>
      </c>
      <c r="G106" s="531">
        <f>+I106</f>
        <v>400000</v>
      </c>
      <c r="H106" s="531"/>
      <c r="I106" s="532">
        <v>400000</v>
      </c>
      <c r="J106" s="401"/>
    </row>
    <row r="107" spans="2:10" ht="36" customHeight="1" x14ac:dyDescent="0.25">
      <c r="B107" s="30"/>
      <c r="C107" s="30"/>
      <c r="D107" s="38"/>
      <c r="E107" s="363" t="s">
        <v>146</v>
      </c>
      <c r="F107" s="362" t="s">
        <v>146</v>
      </c>
      <c r="G107" s="531">
        <f>+I107</f>
        <v>237000</v>
      </c>
      <c r="H107" s="531"/>
      <c r="I107" s="532">
        <v>237000</v>
      </c>
      <c r="J107" s="401"/>
    </row>
    <row r="108" spans="2:10" ht="27.75" customHeight="1" x14ac:dyDescent="0.25">
      <c r="B108" s="30"/>
      <c r="C108" s="20">
        <v>3030</v>
      </c>
      <c r="D108" s="24" t="s">
        <v>69</v>
      </c>
      <c r="E108" s="59" t="s">
        <v>40</v>
      </c>
      <c r="F108" s="56"/>
      <c r="G108" s="537">
        <f>SUM(G109:G115)</f>
        <v>1528000</v>
      </c>
      <c r="H108" s="537">
        <f>SUM(H109:H115)</f>
        <v>0</v>
      </c>
      <c r="I108" s="568">
        <f>SUM(I109:I115)</f>
        <v>1528000</v>
      </c>
      <c r="J108" s="401"/>
    </row>
    <row r="109" spans="2:10" ht="30.75" customHeight="1" x14ac:dyDescent="0.25">
      <c r="B109" s="30"/>
      <c r="C109" s="30"/>
      <c r="D109" s="38"/>
      <c r="E109" s="60" t="s">
        <v>145</v>
      </c>
      <c r="F109" s="149" t="s">
        <v>145</v>
      </c>
      <c r="G109" s="539">
        <f>+I109</f>
        <v>690000</v>
      </c>
      <c r="H109" s="539"/>
      <c r="I109" s="622">
        <v>690000</v>
      </c>
      <c r="J109" s="401"/>
    </row>
    <row r="110" spans="2:10" ht="30.75" customHeight="1" x14ac:dyDescent="0.25">
      <c r="B110" s="30"/>
      <c r="C110" s="30"/>
      <c r="D110" s="38"/>
      <c r="E110" s="60" t="s">
        <v>149</v>
      </c>
      <c r="F110" s="149" t="s">
        <v>149</v>
      </c>
      <c r="G110" s="539">
        <f>+I110</f>
        <v>71000</v>
      </c>
      <c r="H110" s="539"/>
      <c r="I110" s="622">
        <v>71000</v>
      </c>
      <c r="J110" s="401"/>
    </row>
    <row r="111" spans="2:10" ht="30.75" customHeight="1" x14ac:dyDescent="0.25">
      <c r="B111" s="30"/>
      <c r="C111" s="30"/>
      <c r="D111" s="38"/>
      <c r="E111" s="60" t="s">
        <v>157</v>
      </c>
      <c r="F111" s="149" t="s">
        <v>157</v>
      </c>
      <c r="G111" s="539">
        <f t="shared" ref="G111:G114" si="20">+I111</f>
        <v>132000</v>
      </c>
      <c r="H111" s="539"/>
      <c r="I111" s="622">
        <v>132000</v>
      </c>
      <c r="J111" s="401"/>
    </row>
    <row r="112" spans="2:10" ht="30.75" customHeight="1" x14ac:dyDescent="0.25">
      <c r="B112" s="30"/>
      <c r="C112" s="30"/>
      <c r="D112" s="38"/>
      <c r="E112" s="60" t="s">
        <v>150</v>
      </c>
      <c r="F112" s="149" t="s">
        <v>150</v>
      </c>
      <c r="G112" s="539">
        <f t="shared" si="20"/>
        <v>236000</v>
      </c>
      <c r="H112" s="539"/>
      <c r="I112" s="622">
        <v>236000</v>
      </c>
      <c r="J112" s="401"/>
    </row>
    <row r="113" spans="2:10" ht="30.75" customHeight="1" x14ac:dyDescent="0.25">
      <c r="B113" s="30"/>
      <c r="C113" s="30"/>
      <c r="D113" s="38"/>
      <c r="E113" s="60" t="s">
        <v>99</v>
      </c>
      <c r="F113" s="149" t="s">
        <v>99</v>
      </c>
      <c r="G113" s="539">
        <f t="shared" si="20"/>
        <v>150000</v>
      </c>
      <c r="H113" s="539"/>
      <c r="I113" s="622">
        <v>150000</v>
      </c>
      <c r="J113" s="401"/>
    </row>
    <row r="114" spans="2:10" ht="30.75" customHeight="1" x14ac:dyDescent="0.25">
      <c r="B114" s="30"/>
      <c r="C114" s="30"/>
      <c r="D114" s="38"/>
      <c r="E114" s="60" t="s">
        <v>397</v>
      </c>
      <c r="F114" s="149" t="s">
        <v>397</v>
      </c>
      <c r="G114" s="539">
        <f t="shared" si="20"/>
        <v>248000</v>
      </c>
      <c r="H114" s="539"/>
      <c r="I114" s="622">
        <v>248000</v>
      </c>
      <c r="J114" s="401"/>
    </row>
    <row r="115" spans="2:10" ht="30.75" customHeight="1" x14ac:dyDescent="0.25">
      <c r="B115" s="30"/>
      <c r="C115" s="30"/>
      <c r="D115" s="38"/>
      <c r="E115" s="60" t="s">
        <v>255</v>
      </c>
      <c r="F115" s="149" t="s">
        <v>146</v>
      </c>
      <c r="G115" s="539">
        <f>+I115</f>
        <v>1000</v>
      </c>
      <c r="H115" s="539"/>
      <c r="I115" s="622">
        <v>1000</v>
      </c>
      <c r="J115" s="401"/>
    </row>
    <row r="116" spans="2:10" ht="29.25" customHeight="1" x14ac:dyDescent="0.25">
      <c r="B116" s="11"/>
      <c r="C116" s="20">
        <v>3037</v>
      </c>
      <c r="D116" s="24" t="s">
        <v>70</v>
      </c>
      <c r="E116" s="39" t="s">
        <v>17</v>
      </c>
      <c r="F116" s="56" t="s">
        <v>149</v>
      </c>
      <c r="G116" s="537"/>
      <c r="H116" s="537">
        <f>SUM(H117:H118)</f>
        <v>185000</v>
      </c>
      <c r="I116" s="538">
        <f t="shared" ref="I116" si="21">SUM(I117:I118)</f>
        <v>185000</v>
      </c>
      <c r="J116" s="401"/>
    </row>
    <row r="117" spans="2:10" ht="36.75" customHeight="1" x14ac:dyDescent="0.25">
      <c r="B117" s="11"/>
      <c r="C117" s="30"/>
      <c r="D117" s="38"/>
      <c r="E117" s="183" t="s">
        <v>106</v>
      </c>
      <c r="F117" s="166"/>
      <c r="G117" s="539"/>
      <c r="H117" s="539">
        <f>+I117</f>
        <v>17000</v>
      </c>
      <c r="I117" s="622">
        <v>17000</v>
      </c>
      <c r="J117" s="401"/>
    </row>
    <row r="118" spans="2:10" ht="36.75" customHeight="1" x14ac:dyDescent="0.25">
      <c r="B118" s="11"/>
      <c r="C118" s="30"/>
      <c r="D118" s="38"/>
      <c r="E118" s="184" t="s">
        <v>210</v>
      </c>
      <c r="F118" s="166"/>
      <c r="G118" s="539"/>
      <c r="H118" s="539">
        <f>+I118</f>
        <v>168000</v>
      </c>
      <c r="I118" s="622">
        <v>168000</v>
      </c>
      <c r="J118" s="401"/>
    </row>
    <row r="119" spans="2:10" ht="36.75" customHeight="1" x14ac:dyDescent="0.25">
      <c r="B119" s="11"/>
      <c r="C119" s="20">
        <v>3039</v>
      </c>
      <c r="D119" s="24" t="s">
        <v>71</v>
      </c>
      <c r="E119" s="39" t="s">
        <v>212</v>
      </c>
      <c r="F119" s="56" t="s">
        <v>148</v>
      </c>
      <c r="G119" s="537">
        <f>SUM(G120)</f>
        <v>32000</v>
      </c>
      <c r="H119" s="570"/>
      <c r="I119" s="538">
        <f t="shared" ref="I119" si="22">SUM(I120)</f>
        <v>32000</v>
      </c>
      <c r="J119" s="401"/>
    </row>
    <row r="120" spans="2:10" ht="27.75" customHeight="1" x14ac:dyDescent="0.25">
      <c r="B120" s="11"/>
      <c r="C120" s="91"/>
      <c r="D120" s="92"/>
      <c r="E120" s="263" t="s">
        <v>210</v>
      </c>
      <c r="F120" s="58"/>
      <c r="G120" s="571">
        <f>+I120</f>
        <v>32000</v>
      </c>
      <c r="H120" s="571"/>
      <c r="I120" s="627">
        <v>32000</v>
      </c>
      <c r="J120" s="401"/>
    </row>
    <row r="121" spans="2:10" ht="33" customHeight="1" x14ac:dyDescent="0.25">
      <c r="B121" s="11"/>
      <c r="C121" s="30">
        <v>3040</v>
      </c>
      <c r="D121" s="24" t="s">
        <v>72</v>
      </c>
      <c r="E121" s="300" t="s">
        <v>191</v>
      </c>
      <c r="F121" s="250"/>
      <c r="G121" s="570">
        <f>SUM(G122:G122)</f>
        <v>65000</v>
      </c>
      <c r="H121" s="570"/>
      <c r="I121" s="538">
        <f>SUM(I122:I122)</f>
        <v>65000</v>
      </c>
      <c r="J121" s="401"/>
    </row>
    <row r="122" spans="2:10" ht="36.75" customHeight="1" x14ac:dyDescent="0.25">
      <c r="B122" s="11"/>
      <c r="C122" s="30"/>
      <c r="D122" s="38"/>
      <c r="E122" s="60" t="s">
        <v>270</v>
      </c>
      <c r="F122" s="149" t="s">
        <v>150</v>
      </c>
      <c r="G122" s="539">
        <f>+I122</f>
        <v>65000</v>
      </c>
      <c r="H122" s="539"/>
      <c r="I122" s="622">
        <v>65000</v>
      </c>
      <c r="J122" s="401"/>
    </row>
    <row r="123" spans="2:10" ht="37.5" customHeight="1" x14ac:dyDescent="0.25">
      <c r="B123" s="11"/>
      <c r="C123" s="20">
        <v>4000</v>
      </c>
      <c r="D123" s="200" t="s">
        <v>73</v>
      </c>
      <c r="E123" s="59" t="s">
        <v>159</v>
      </c>
      <c r="F123" s="201"/>
      <c r="G123" s="537">
        <f>SUM(G124,G127)</f>
        <v>19353000</v>
      </c>
      <c r="H123" s="537"/>
      <c r="I123" s="538">
        <f>SUM(I124,I127)</f>
        <v>19353000</v>
      </c>
      <c r="J123" s="401"/>
    </row>
    <row r="124" spans="2:10" ht="37.5" customHeight="1" x14ac:dyDescent="0.25">
      <c r="B124" s="11"/>
      <c r="C124" s="30"/>
      <c r="D124" s="619" t="s">
        <v>355</v>
      </c>
      <c r="E124" s="352" t="s">
        <v>272</v>
      </c>
      <c r="F124" s="22"/>
      <c r="G124" s="572">
        <f>SUM(G125:G126)</f>
        <v>6000000</v>
      </c>
      <c r="H124" s="572"/>
      <c r="I124" s="628">
        <f t="shared" ref="I124" si="23">SUM(I125:I126)</f>
        <v>6000000</v>
      </c>
      <c r="J124" s="401"/>
    </row>
    <row r="125" spans="2:10" ht="37.5" customHeight="1" x14ac:dyDescent="0.25">
      <c r="B125" s="11"/>
      <c r="C125" s="30"/>
      <c r="D125" s="38" t="s">
        <v>89</v>
      </c>
      <c r="E125" s="360" t="s">
        <v>146</v>
      </c>
      <c r="F125" s="181" t="s">
        <v>146</v>
      </c>
      <c r="G125" s="539">
        <f t="shared" ref="G125:G126" si="24">+I125</f>
        <v>2000000</v>
      </c>
      <c r="H125" s="539"/>
      <c r="I125" s="622">
        <v>2000000</v>
      </c>
      <c r="J125" s="401"/>
    </row>
    <row r="126" spans="2:10" ht="37.5" customHeight="1" x14ac:dyDescent="0.25">
      <c r="B126" s="11"/>
      <c r="C126" s="30"/>
      <c r="D126" s="26" t="s">
        <v>90</v>
      </c>
      <c r="E126" s="358" t="s">
        <v>400</v>
      </c>
      <c r="F126" s="359" t="s">
        <v>400</v>
      </c>
      <c r="G126" s="573">
        <f t="shared" si="24"/>
        <v>4000000</v>
      </c>
      <c r="H126" s="573"/>
      <c r="I126" s="629">
        <v>4000000</v>
      </c>
      <c r="J126" s="401"/>
    </row>
    <row r="127" spans="2:10" ht="37.5" customHeight="1" x14ac:dyDescent="0.25">
      <c r="B127" s="11"/>
      <c r="C127" s="224"/>
      <c r="D127" s="260" t="s">
        <v>356</v>
      </c>
      <c r="E127" s="231" t="s">
        <v>256</v>
      </c>
      <c r="F127" s="261"/>
      <c r="G127" s="555">
        <f>SUM(G128:G136)</f>
        <v>13353000</v>
      </c>
      <c r="H127" s="555"/>
      <c r="I127" s="556">
        <f t="shared" ref="I127" si="25">SUM(I128:I136)</f>
        <v>13353000</v>
      </c>
      <c r="J127" s="401"/>
    </row>
    <row r="128" spans="2:10" ht="30" customHeight="1" x14ac:dyDescent="0.25">
      <c r="B128" s="11"/>
      <c r="C128" s="224"/>
      <c r="D128" s="38" t="s">
        <v>89</v>
      </c>
      <c r="E128" s="360" t="s">
        <v>146</v>
      </c>
      <c r="F128" s="181" t="s">
        <v>146</v>
      </c>
      <c r="G128" s="539">
        <f t="shared" ref="G128:G136" si="26">+I128</f>
        <v>2103000</v>
      </c>
      <c r="H128" s="539"/>
      <c r="I128" s="622">
        <v>2103000</v>
      </c>
      <c r="J128" s="401"/>
    </row>
    <row r="129" spans="2:10" ht="30" customHeight="1" x14ac:dyDescent="0.25">
      <c r="B129" s="11"/>
      <c r="C129" s="224"/>
      <c r="D129" s="38" t="s">
        <v>90</v>
      </c>
      <c r="E129" s="60" t="s">
        <v>149</v>
      </c>
      <c r="F129" s="149" t="s">
        <v>149</v>
      </c>
      <c r="G129" s="539">
        <f t="shared" si="26"/>
        <v>1397000</v>
      </c>
      <c r="H129" s="539"/>
      <c r="I129" s="614">
        <v>1397000</v>
      </c>
      <c r="J129" s="401"/>
    </row>
    <row r="130" spans="2:10" ht="30" customHeight="1" x14ac:dyDescent="0.25">
      <c r="B130" s="11"/>
      <c r="C130" s="224"/>
      <c r="D130" s="38" t="s">
        <v>26</v>
      </c>
      <c r="E130" s="60" t="s">
        <v>151</v>
      </c>
      <c r="F130" s="149" t="s">
        <v>151</v>
      </c>
      <c r="G130" s="539">
        <f t="shared" si="26"/>
        <v>187000</v>
      </c>
      <c r="H130" s="539"/>
      <c r="I130" s="614">
        <v>187000</v>
      </c>
      <c r="J130" s="401"/>
    </row>
    <row r="131" spans="2:10" ht="30" customHeight="1" x14ac:dyDescent="0.25">
      <c r="B131" s="35"/>
      <c r="C131" s="337"/>
      <c r="D131" s="38" t="s">
        <v>27</v>
      </c>
      <c r="E131" s="262" t="s">
        <v>209</v>
      </c>
      <c r="F131" s="149" t="s">
        <v>209</v>
      </c>
      <c r="G131" s="539">
        <f t="shared" si="26"/>
        <v>336000</v>
      </c>
      <c r="H131" s="539"/>
      <c r="I131" s="614">
        <v>336000</v>
      </c>
      <c r="J131" s="401"/>
    </row>
    <row r="132" spans="2:10" ht="30" customHeight="1" x14ac:dyDescent="0.25">
      <c r="B132" s="11"/>
      <c r="C132" s="224"/>
      <c r="D132" s="38" t="s">
        <v>28</v>
      </c>
      <c r="E132" s="60" t="s">
        <v>403</v>
      </c>
      <c r="F132" s="149" t="s">
        <v>403</v>
      </c>
      <c r="G132" s="539">
        <f t="shared" si="26"/>
        <v>25000</v>
      </c>
      <c r="H132" s="539"/>
      <c r="I132" s="614">
        <v>25000</v>
      </c>
      <c r="J132" s="401"/>
    </row>
    <row r="133" spans="2:10" ht="30" customHeight="1" x14ac:dyDescent="0.25">
      <c r="B133" s="11"/>
      <c r="C133" s="224"/>
      <c r="D133" s="38" t="s">
        <v>167</v>
      </c>
      <c r="E133" s="60" t="s">
        <v>405</v>
      </c>
      <c r="F133" s="149" t="s">
        <v>405</v>
      </c>
      <c r="G133" s="539">
        <f t="shared" si="26"/>
        <v>4552000</v>
      </c>
      <c r="H133" s="539"/>
      <c r="I133" s="614">
        <v>4552000</v>
      </c>
      <c r="J133" s="401"/>
    </row>
    <row r="134" spans="2:10" ht="30" customHeight="1" x14ac:dyDescent="0.25">
      <c r="B134" s="11"/>
      <c r="C134" s="224"/>
      <c r="D134" s="38" t="s">
        <v>230</v>
      </c>
      <c r="E134" s="60" t="s">
        <v>397</v>
      </c>
      <c r="F134" s="149" t="s">
        <v>397</v>
      </c>
      <c r="G134" s="539">
        <f t="shared" si="26"/>
        <v>369000</v>
      </c>
      <c r="H134" s="539"/>
      <c r="I134" s="614">
        <v>369000</v>
      </c>
      <c r="J134" s="401"/>
    </row>
    <row r="135" spans="2:10" ht="30" customHeight="1" x14ac:dyDescent="0.25">
      <c r="B135" s="11"/>
      <c r="C135" s="224"/>
      <c r="D135" s="38" t="s">
        <v>231</v>
      </c>
      <c r="E135" s="60" t="s">
        <v>93</v>
      </c>
      <c r="F135" s="149" t="s">
        <v>93</v>
      </c>
      <c r="G135" s="539">
        <f t="shared" si="26"/>
        <v>4329000</v>
      </c>
      <c r="H135" s="539"/>
      <c r="I135" s="614">
        <v>4329000</v>
      </c>
      <c r="J135" s="401"/>
    </row>
    <row r="136" spans="2:10" ht="30" customHeight="1" x14ac:dyDescent="0.25">
      <c r="B136" s="35"/>
      <c r="C136" s="337"/>
      <c r="D136" s="38" t="s">
        <v>271</v>
      </c>
      <c r="E136" s="262" t="s">
        <v>404</v>
      </c>
      <c r="F136" s="149" t="s">
        <v>404</v>
      </c>
      <c r="G136" s="539">
        <f t="shared" si="26"/>
        <v>55000</v>
      </c>
      <c r="H136" s="539"/>
      <c r="I136" s="614">
        <v>55000</v>
      </c>
      <c r="J136" s="401"/>
    </row>
    <row r="137" spans="2:10" ht="33" customHeight="1" x14ac:dyDescent="0.25">
      <c r="B137" s="11"/>
      <c r="C137" s="20">
        <v>4007</v>
      </c>
      <c r="D137" s="24" t="s">
        <v>74</v>
      </c>
      <c r="E137" s="59" t="s">
        <v>161</v>
      </c>
      <c r="F137" s="216" t="s">
        <v>148</v>
      </c>
      <c r="G137" s="574"/>
      <c r="H137" s="574">
        <f>SUM(H138:H139)</f>
        <v>103987000</v>
      </c>
      <c r="I137" s="575">
        <f>SUM(I138:I139)</f>
        <v>103987000</v>
      </c>
      <c r="J137" s="401"/>
    </row>
    <row r="138" spans="2:10" ht="27.75" customHeight="1" x14ac:dyDescent="0.25">
      <c r="B138" s="11"/>
      <c r="C138" s="30"/>
      <c r="D138" s="38"/>
      <c r="E138" s="182" t="s">
        <v>106</v>
      </c>
      <c r="F138" s="166"/>
      <c r="G138" s="550"/>
      <c r="H138" s="550">
        <f>+I138</f>
        <v>40000000</v>
      </c>
      <c r="I138" s="552">
        <v>40000000</v>
      </c>
      <c r="J138" s="401"/>
    </row>
    <row r="139" spans="2:10" ht="27.75" customHeight="1" x14ac:dyDescent="0.25">
      <c r="B139" s="11"/>
      <c r="C139" s="30"/>
      <c r="D139" s="38"/>
      <c r="E139" s="295" t="s">
        <v>211</v>
      </c>
      <c r="F139" s="166"/>
      <c r="G139" s="550"/>
      <c r="H139" s="550">
        <f t="shared" ref="H139" si="27">+I139</f>
        <v>63987000</v>
      </c>
      <c r="I139" s="552">
        <v>63987000</v>
      </c>
      <c r="J139" s="401"/>
    </row>
    <row r="140" spans="2:10" ht="27.75" customHeight="1" x14ac:dyDescent="0.25">
      <c r="B140" s="11"/>
      <c r="C140" s="20">
        <v>4009</v>
      </c>
      <c r="D140" s="24" t="s">
        <v>91</v>
      </c>
      <c r="E140" s="59" t="s">
        <v>179</v>
      </c>
      <c r="F140" s="56" t="s">
        <v>148</v>
      </c>
      <c r="G140" s="537">
        <f>SUM(G141:G141)</f>
        <v>11935000</v>
      </c>
      <c r="H140" s="537"/>
      <c r="I140" s="538">
        <f>SUM(I141:I141)</f>
        <v>11935000</v>
      </c>
      <c r="J140" s="401"/>
    </row>
    <row r="141" spans="2:10" ht="30.75" customHeight="1" x14ac:dyDescent="0.25">
      <c r="B141" s="11"/>
      <c r="C141" s="30"/>
      <c r="D141" s="38"/>
      <c r="E141" s="264" t="s">
        <v>211</v>
      </c>
      <c r="F141" s="166"/>
      <c r="G141" s="550">
        <f t="shared" ref="G141" si="28">+I141</f>
        <v>11935000</v>
      </c>
      <c r="H141" s="550"/>
      <c r="I141" s="552">
        <v>11935000</v>
      </c>
      <c r="J141" s="401"/>
    </row>
    <row r="142" spans="2:10" ht="30.75" customHeight="1" x14ac:dyDescent="0.25">
      <c r="B142" s="11"/>
      <c r="C142" s="20">
        <v>4110</v>
      </c>
      <c r="D142" s="24" t="s">
        <v>92</v>
      </c>
      <c r="E142" s="59" t="s">
        <v>223</v>
      </c>
      <c r="F142" s="56"/>
      <c r="G142" s="537">
        <f>SUM(G143:G144)</f>
        <v>28000</v>
      </c>
      <c r="H142" s="537"/>
      <c r="I142" s="538">
        <f>SUM(I143:I144)</f>
        <v>28000</v>
      </c>
      <c r="J142" s="401"/>
    </row>
    <row r="143" spans="2:10" ht="30.75" customHeight="1" x14ac:dyDescent="0.25">
      <c r="B143" s="11"/>
      <c r="C143" s="30"/>
      <c r="D143" s="38"/>
      <c r="E143" s="180" t="s">
        <v>99</v>
      </c>
      <c r="F143" s="181"/>
      <c r="G143" s="539">
        <f>+I143</f>
        <v>18000</v>
      </c>
      <c r="H143" s="539"/>
      <c r="I143" s="622">
        <v>18000</v>
      </c>
      <c r="J143" s="401"/>
    </row>
    <row r="144" spans="2:10" ht="30.75" customHeight="1" x14ac:dyDescent="0.25">
      <c r="B144" s="11"/>
      <c r="C144" s="30"/>
      <c r="D144" s="38"/>
      <c r="E144" s="338" t="s">
        <v>146</v>
      </c>
      <c r="F144" s="181"/>
      <c r="G144" s="539">
        <f>+I144</f>
        <v>10000</v>
      </c>
      <c r="H144" s="539"/>
      <c r="I144" s="622">
        <v>10000</v>
      </c>
      <c r="J144" s="401"/>
    </row>
    <row r="145" spans="2:10" ht="32.25" customHeight="1" x14ac:dyDescent="0.25">
      <c r="B145" s="11"/>
      <c r="C145" s="20">
        <v>4117</v>
      </c>
      <c r="D145" s="24" t="s">
        <v>176</v>
      </c>
      <c r="E145" s="265" t="s">
        <v>180</v>
      </c>
      <c r="F145" s="51" t="s">
        <v>148</v>
      </c>
      <c r="G145" s="545"/>
      <c r="H145" s="545">
        <f>SUM(H146:H147)</f>
        <v>179000</v>
      </c>
      <c r="I145" s="546">
        <f t="shared" ref="I145" si="29">SUM(I146:I147)</f>
        <v>179000</v>
      </c>
      <c r="J145" s="401"/>
    </row>
    <row r="146" spans="2:10" ht="30" customHeight="1" x14ac:dyDescent="0.25">
      <c r="B146" s="11"/>
      <c r="C146" s="30"/>
      <c r="D146" s="38"/>
      <c r="E146" s="266" t="s">
        <v>106</v>
      </c>
      <c r="F146" s="54"/>
      <c r="G146" s="531"/>
      <c r="H146" s="531">
        <f>+I146</f>
        <v>10000</v>
      </c>
      <c r="I146" s="532">
        <v>10000</v>
      </c>
      <c r="J146" s="401"/>
    </row>
    <row r="147" spans="2:10" ht="30" customHeight="1" x14ac:dyDescent="0.25">
      <c r="B147" s="11"/>
      <c r="C147" s="30"/>
      <c r="D147" s="92"/>
      <c r="E147" s="334" t="s">
        <v>211</v>
      </c>
      <c r="F147" s="53"/>
      <c r="G147" s="533"/>
      <c r="H147" s="531">
        <f>+I147</f>
        <v>169000</v>
      </c>
      <c r="I147" s="534">
        <v>169000</v>
      </c>
      <c r="J147" s="401"/>
    </row>
    <row r="148" spans="2:10" ht="34.5" customHeight="1" x14ac:dyDescent="0.25">
      <c r="B148" s="11"/>
      <c r="C148" s="20">
        <v>4119</v>
      </c>
      <c r="D148" s="38" t="s">
        <v>228</v>
      </c>
      <c r="E148" s="175" t="s">
        <v>213</v>
      </c>
      <c r="F148" s="51" t="s">
        <v>148</v>
      </c>
      <c r="G148" s="545">
        <f>SUM(G149)</f>
        <v>25000</v>
      </c>
      <c r="H148" s="545"/>
      <c r="I148" s="546">
        <f t="shared" ref="I148" si="30">SUM(I149)</f>
        <v>25000</v>
      </c>
      <c r="J148" s="401"/>
    </row>
    <row r="149" spans="2:10" ht="32.25" customHeight="1" x14ac:dyDescent="0.25">
      <c r="B149" s="11"/>
      <c r="C149" s="30"/>
      <c r="D149" s="38"/>
      <c r="E149" s="334" t="s">
        <v>211</v>
      </c>
      <c r="F149" s="53"/>
      <c r="G149" s="533">
        <f>+I149</f>
        <v>25000</v>
      </c>
      <c r="H149" s="533"/>
      <c r="I149" s="534">
        <v>25000</v>
      </c>
      <c r="J149" s="401"/>
    </row>
    <row r="150" spans="2:10" ht="32.25" customHeight="1" x14ac:dyDescent="0.25">
      <c r="B150" s="11"/>
      <c r="C150" s="20">
        <v>4120</v>
      </c>
      <c r="D150" s="24" t="s">
        <v>232</v>
      </c>
      <c r="E150" s="175" t="s">
        <v>381</v>
      </c>
      <c r="F150" s="297"/>
      <c r="G150" s="545">
        <f>SUM(G151:G152)</f>
        <v>15000</v>
      </c>
      <c r="H150" s="545"/>
      <c r="I150" s="546">
        <f>SUM(I151:I152)</f>
        <v>15000</v>
      </c>
      <c r="J150" s="401"/>
    </row>
    <row r="151" spans="2:10" ht="32.25" customHeight="1" x14ac:dyDescent="0.25">
      <c r="B151" s="11"/>
      <c r="C151" s="30"/>
      <c r="D151" s="38"/>
      <c r="E151" s="671" t="s">
        <v>99</v>
      </c>
      <c r="F151" s="672" t="s">
        <v>99</v>
      </c>
      <c r="G151" s="539">
        <f>+I151</f>
        <v>5000</v>
      </c>
      <c r="H151" s="539"/>
      <c r="I151" s="622">
        <v>5000</v>
      </c>
      <c r="J151" s="401"/>
    </row>
    <row r="152" spans="2:10" ht="32.25" customHeight="1" x14ac:dyDescent="0.25">
      <c r="B152" s="11"/>
      <c r="C152" s="91"/>
      <c r="D152" s="92"/>
      <c r="E152" s="669" t="s">
        <v>146</v>
      </c>
      <c r="F152" s="670" t="s">
        <v>146</v>
      </c>
      <c r="G152" s="539">
        <f>+I152</f>
        <v>10000</v>
      </c>
      <c r="H152" s="539"/>
      <c r="I152" s="622">
        <v>10000</v>
      </c>
      <c r="J152" s="401"/>
    </row>
    <row r="153" spans="2:10" ht="42.75" customHeight="1" x14ac:dyDescent="0.25">
      <c r="B153" s="11"/>
      <c r="C153" s="20">
        <v>4127</v>
      </c>
      <c r="D153" s="24" t="s">
        <v>232</v>
      </c>
      <c r="E153" s="175" t="s">
        <v>382</v>
      </c>
      <c r="F153" s="51" t="s">
        <v>148</v>
      </c>
      <c r="G153" s="545"/>
      <c r="H153" s="545">
        <f>SUM(H154:H155)</f>
        <v>31000</v>
      </c>
      <c r="I153" s="546">
        <f t="shared" ref="I153" si="31">SUM(I154:I155)</f>
        <v>31000</v>
      </c>
      <c r="J153" s="401"/>
    </row>
    <row r="154" spans="2:10" ht="30" customHeight="1" x14ac:dyDescent="0.25">
      <c r="B154" s="11"/>
      <c r="C154" s="30"/>
      <c r="D154" s="38"/>
      <c r="E154" s="704" t="s">
        <v>106</v>
      </c>
      <c r="F154" s="52"/>
      <c r="G154" s="566"/>
      <c r="H154" s="566">
        <f>+I154</f>
        <v>2000</v>
      </c>
      <c r="I154" s="567">
        <v>2000</v>
      </c>
      <c r="J154" s="401"/>
    </row>
    <row r="155" spans="2:10" ht="30" customHeight="1" x14ac:dyDescent="0.25">
      <c r="B155" s="11"/>
      <c r="C155" s="30"/>
      <c r="D155" s="92"/>
      <c r="E155" s="334" t="s">
        <v>211</v>
      </c>
      <c r="F155" s="53"/>
      <c r="G155" s="533"/>
      <c r="H155" s="535">
        <f>+I155</f>
        <v>29000</v>
      </c>
      <c r="I155" s="534">
        <v>29000</v>
      </c>
      <c r="J155" s="401"/>
    </row>
    <row r="156" spans="2:10" ht="33.75" customHeight="1" x14ac:dyDescent="0.25">
      <c r="B156" s="11"/>
      <c r="C156" s="20">
        <v>4129</v>
      </c>
      <c r="D156" s="24" t="s">
        <v>131</v>
      </c>
      <c r="E156" s="59" t="s">
        <v>383</v>
      </c>
      <c r="F156" s="166" t="s">
        <v>148</v>
      </c>
      <c r="G156" s="549">
        <f>SUM(G157)</f>
        <v>6000</v>
      </c>
      <c r="H156" s="537"/>
      <c r="I156" s="551">
        <f t="shared" ref="I156" si="32">SUM(I157)</f>
        <v>6000</v>
      </c>
      <c r="J156" s="401"/>
    </row>
    <row r="157" spans="2:10" ht="30.75" customHeight="1" x14ac:dyDescent="0.25">
      <c r="B157" s="11"/>
      <c r="C157" s="30"/>
      <c r="D157" s="38"/>
      <c r="E157" s="264" t="s">
        <v>211</v>
      </c>
      <c r="F157" s="166"/>
      <c r="G157" s="550">
        <f>+I157</f>
        <v>6000</v>
      </c>
      <c r="H157" s="550"/>
      <c r="I157" s="552">
        <v>6000</v>
      </c>
      <c r="J157" s="401"/>
    </row>
    <row r="158" spans="2:10" ht="46.5" customHeight="1" x14ac:dyDescent="0.25">
      <c r="B158" s="11"/>
      <c r="C158" s="20">
        <v>4170</v>
      </c>
      <c r="D158" s="24" t="s">
        <v>46</v>
      </c>
      <c r="E158" s="59" t="s">
        <v>84</v>
      </c>
      <c r="F158" s="56"/>
      <c r="G158" s="537">
        <f>SUM(G160:G168)</f>
        <v>11038000</v>
      </c>
      <c r="H158" s="537"/>
      <c r="I158" s="538">
        <f>SUM(I160:I168)</f>
        <v>11038000</v>
      </c>
      <c r="J158" s="401"/>
    </row>
    <row r="159" spans="2:10" ht="5.25" customHeight="1" x14ac:dyDescent="0.25">
      <c r="B159" s="11"/>
      <c r="C159" s="30"/>
      <c r="D159" s="38"/>
      <c r="E159" s="231"/>
      <c r="F159" s="166"/>
      <c r="G159" s="555"/>
      <c r="H159" s="555"/>
      <c r="I159" s="556"/>
      <c r="J159" s="401"/>
    </row>
    <row r="160" spans="2:10" ht="30" customHeight="1" x14ac:dyDescent="0.25">
      <c r="B160" s="11"/>
      <c r="C160" s="30"/>
      <c r="D160" s="38" t="s">
        <v>89</v>
      </c>
      <c r="E160" s="60" t="s">
        <v>146</v>
      </c>
      <c r="F160" s="149" t="s">
        <v>146</v>
      </c>
      <c r="G160" s="539">
        <f t="shared" ref="G160:G168" si="33">+I160</f>
        <v>4500000</v>
      </c>
      <c r="H160" s="539"/>
      <c r="I160" s="622">
        <v>4500000</v>
      </c>
      <c r="J160" s="401"/>
    </row>
    <row r="161" spans="2:10" ht="30" customHeight="1" x14ac:dyDescent="0.25">
      <c r="B161" s="11"/>
      <c r="C161" s="30"/>
      <c r="D161" s="38" t="s">
        <v>90</v>
      </c>
      <c r="E161" s="60" t="s">
        <v>149</v>
      </c>
      <c r="F161" s="149" t="s">
        <v>149</v>
      </c>
      <c r="G161" s="539">
        <f t="shared" si="33"/>
        <v>995000</v>
      </c>
      <c r="H161" s="539"/>
      <c r="I161" s="622">
        <v>995000</v>
      </c>
      <c r="J161" s="401"/>
    </row>
    <row r="162" spans="2:10" ht="30" customHeight="1" x14ac:dyDescent="0.25">
      <c r="B162" s="11"/>
      <c r="C162" s="30"/>
      <c r="D162" s="38" t="s">
        <v>26</v>
      </c>
      <c r="E162" s="60" t="s">
        <v>99</v>
      </c>
      <c r="F162" s="149" t="s">
        <v>99</v>
      </c>
      <c r="G162" s="539">
        <f t="shared" si="33"/>
        <v>112000</v>
      </c>
      <c r="H162" s="539"/>
      <c r="I162" s="622">
        <v>112000</v>
      </c>
      <c r="J162" s="401"/>
    </row>
    <row r="163" spans="2:10" ht="30" customHeight="1" x14ac:dyDescent="0.25">
      <c r="B163" s="11"/>
      <c r="C163" s="30"/>
      <c r="D163" s="38" t="s">
        <v>27</v>
      </c>
      <c r="E163" s="60" t="s">
        <v>405</v>
      </c>
      <c r="F163" s="149" t="s">
        <v>405</v>
      </c>
      <c r="G163" s="539">
        <f t="shared" si="33"/>
        <v>1218000</v>
      </c>
      <c r="H163" s="539"/>
      <c r="I163" s="622">
        <v>1218000</v>
      </c>
      <c r="J163" s="401"/>
    </row>
    <row r="164" spans="2:10" ht="30" customHeight="1" x14ac:dyDescent="0.25">
      <c r="B164" s="11"/>
      <c r="C164" s="30"/>
      <c r="D164" s="38" t="s">
        <v>28</v>
      </c>
      <c r="E164" s="60" t="s">
        <v>151</v>
      </c>
      <c r="F164" s="149" t="s">
        <v>151</v>
      </c>
      <c r="G164" s="539">
        <f t="shared" si="33"/>
        <v>1124000</v>
      </c>
      <c r="H164" s="539"/>
      <c r="I164" s="622">
        <v>1124000</v>
      </c>
      <c r="J164" s="401"/>
    </row>
    <row r="165" spans="2:10" ht="30" customHeight="1" x14ac:dyDescent="0.25">
      <c r="B165" s="11"/>
      <c r="C165" s="30"/>
      <c r="D165" s="38" t="s">
        <v>167</v>
      </c>
      <c r="E165" s="60" t="s">
        <v>403</v>
      </c>
      <c r="F165" s="149" t="s">
        <v>403</v>
      </c>
      <c r="G165" s="539">
        <f t="shared" si="33"/>
        <v>125000</v>
      </c>
      <c r="H165" s="539"/>
      <c r="I165" s="622">
        <v>125000</v>
      </c>
      <c r="J165" s="401"/>
    </row>
    <row r="166" spans="2:10" ht="30" customHeight="1" x14ac:dyDescent="0.25">
      <c r="B166" s="11"/>
      <c r="C166" s="30"/>
      <c r="D166" s="38" t="s">
        <v>230</v>
      </c>
      <c r="E166" s="60" t="s">
        <v>397</v>
      </c>
      <c r="F166" s="149" t="s">
        <v>397</v>
      </c>
      <c r="G166" s="539">
        <f t="shared" si="33"/>
        <v>2583000</v>
      </c>
      <c r="H166" s="539"/>
      <c r="I166" s="622">
        <v>2583000</v>
      </c>
      <c r="J166" s="401"/>
    </row>
    <row r="167" spans="2:10" ht="30" customHeight="1" x14ac:dyDescent="0.25">
      <c r="B167" s="11"/>
      <c r="C167" s="30"/>
      <c r="D167" s="38" t="s">
        <v>231</v>
      </c>
      <c r="E167" s="60" t="s">
        <v>406</v>
      </c>
      <c r="F167" s="149" t="s">
        <v>400</v>
      </c>
      <c r="G167" s="539">
        <f t="shared" si="33"/>
        <v>50000</v>
      </c>
      <c r="H167" s="539"/>
      <c r="I167" s="622">
        <v>50000</v>
      </c>
      <c r="J167" s="401"/>
    </row>
    <row r="168" spans="2:10" ht="30" customHeight="1" x14ac:dyDescent="0.25">
      <c r="B168" s="11"/>
      <c r="C168" s="30"/>
      <c r="D168" s="38" t="s">
        <v>271</v>
      </c>
      <c r="E168" s="60" t="s">
        <v>255</v>
      </c>
      <c r="F168" s="149" t="s">
        <v>146</v>
      </c>
      <c r="G168" s="539">
        <f t="shared" si="33"/>
        <v>331000</v>
      </c>
      <c r="H168" s="539"/>
      <c r="I168" s="622">
        <v>331000</v>
      </c>
      <c r="J168" s="401"/>
    </row>
    <row r="169" spans="2:10" ht="33" customHeight="1" x14ac:dyDescent="0.25">
      <c r="B169" s="11"/>
      <c r="C169" s="20">
        <v>4177</v>
      </c>
      <c r="D169" s="24" t="s">
        <v>47</v>
      </c>
      <c r="E169" s="215" t="s">
        <v>121</v>
      </c>
      <c r="F169" s="56" t="s">
        <v>148</v>
      </c>
      <c r="G169" s="537"/>
      <c r="H169" s="537">
        <f>SUM(H170:H171)</f>
        <v>1079000</v>
      </c>
      <c r="I169" s="538">
        <f t="shared" ref="I169" si="34">SUM(I170:I171)</f>
        <v>1079000</v>
      </c>
      <c r="J169" s="401"/>
    </row>
    <row r="170" spans="2:10" ht="33" customHeight="1" x14ac:dyDescent="0.25">
      <c r="B170" s="11"/>
      <c r="C170" s="30"/>
      <c r="D170" s="38"/>
      <c r="E170" s="295" t="s">
        <v>106</v>
      </c>
      <c r="F170" s="166"/>
      <c r="G170" s="550"/>
      <c r="H170" s="550">
        <f>+I170</f>
        <v>61000</v>
      </c>
      <c r="I170" s="552">
        <v>61000</v>
      </c>
      <c r="J170" s="401"/>
    </row>
    <row r="171" spans="2:10" ht="33" customHeight="1" x14ac:dyDescent="0.25">
      <c r="B171" s="35"/>
      <c r="C171" s="30"/>
      <c r="D171" s="38"/>
      <c r="E171" s="296" t="s">
        <v>211</v>
      </c>
      <c r="F171" s="166"/>
      <c r="G171" s="550"/>
      <c r="H171" s="550">
        <f>+I171</f>
        <v>1018000</v>
      </c>
      <c r="I171" s="552">
        <v>1018000</v>
      </c>
      <c r="J171" s="401"/>
    </row>
    <row r="172" spans="2:10" ht="27.75" customHeight="1" x14ac:dyDescent="0.25">
      <c r="B172" s="35"/>
      <c r="C172" s="20">
        <v>4179</v>
      </c>
      <c r="D172" s="24" t="s">
        <v>236</v>
      </c>
      <c r="E172" s="59" t="s">
        <v>214</v>
      </c>
      <c r="F172" s="56" t="s">
        <v>148</v>
      </c>
      <c r="G172" s="537">
        <f>SUM(G173)</f>
        <v>199000</v>
      </c>
      <c r="H172" s="537"/>
      <c r="I172" s="538">
        <f t="shared" ref="I172" si="35">SUM(I173)</f>
        <v>199000</v>
      </c>
      <c r="J172" s="401"/>
    </row>
    <row r="173" spans="2:10" ht="35.25" customHeight="1" x14ac:dyDescent="0.25">
      <c r="B173" s="35"/>
      <c r="C173" s="91"/>
      <c r="D173" s="92"/>
      <c r="E173" s="264" t="s">
        <v>211</v>
      </c>
      <c r="F173" s="58"/>
      <c r="G173" s="548">
        <f>+I173</f>
        <v>199000</v>
      </c>
      <c r="H173" s="548"/>
      <c r="I173" s="576">
        <v>199000</v>
      </c>
      <c r="J173" s="401"/>
    </row>
    <row r="174" spans="2:10" ht="43.5" customHeight="1" x14ac:dyDescent="0.25">
      <c r="B174" s="30"/>
      <c r="C174" s="20">
        <v>4190</v>
      </c>
      <c r="D174" s="24" t="s">
        <v>237</v>
      </c>
      <c r="E174" s="59" t="s">
        <v>245</v>
      </c>
      <c r="F174" s="56" t="s">
        <v>146</v>
      </c>
      <c r="G174" s="537">
        <f>SUM(G175:G175)</f>
        <v>7000</v>
      </c>
      <c r="H174" s="537"/>
      <c r="I174" s="538">
        <f>SUM(I175:I175)</f>
        <v>7000</v>
      </c>
      <c r="J174" s="401"/>
    </row>
    <row r="175" spans="2:10" ht="35.25" customHeight="1" x14ac:dyDescent="0.25">
      <c r="B175" s="30"/>
      <c r="C175" s="91"/>
      <c r="D175" s="92" t="s">
        <v>89</v>
      </c>
      <c r="E175" s="526" t="s">
        <v>146</v>
      </c>
      <c r="F175" s="61" t="s">
        <v>146</v>
      </c>
      <c r="G175" s="571">
        <f t="shared" ref="G175" si="36">+I175</f>
        <v>7000</v>
      </c>
      <c r="H175" s="571"/>
      <c r="I175" s="627">
        <v>7000</v>
      </c>
      <c r="J175" s="401"/>
    </row>
    <row r="176" spans="2:10" ht="38.25" customHeight="1" x14ac:dyDescent="0.25">
      <c r="B176" s="35"/>
      <c r="C176" s="30">
        <v>4610</v>
      </c>
      <c r="D176" s="38" t="s">
        <v>238</v>
      </c>
      <c r="E176" s="338" t="s">
        <v>129</v>
      </c>
      <c r="F176" s="166"/>
      <c r="G176" s="549">
        <f>SUM(G177:G178)</f>
        <v>53000</v>
      </c>
      <c r="H176" s="549"/>
      <c r="I176" s="551">
        <f t="shared" ref="I176" si="37">SUM(I177:I178)</f>
        <v>53000</v>
      </c>
      <c r="J176" s="401"/>
    </row>
    <row r="177" spans="2:10" ht="30" customHeight="1" x14ac:dyDescent="0.25">
      <c r="B177" s="35"/>
      <c r="C177" s="30"/>
      <c r="D177" s="38"/>
      <c r="E177" s="257" t="s">
        <v>93</v>
      </c>
      <c r="F177" s="258" t="s">
        <v>93</v>
      </c>
      <c r="G177" s="539">
        <f>+I177</f>
        <v>48000</v>
      </c>
      <c r="H177" s="539"/>
      <c r="I177" s="622">
        <v>48000</v>
      </c>
      <c r="J177" s="401"/>
    </row>
    <row r="178" spans="2:10" ht="33" customHeight="1" x14ac:dyDescent="0.25">
      <c r="B178" s="35"/>
      <c r="C178" s="91"/>
      <c r="D178" s="92"/>
      <c r="E178" s="309" t="s">
        <v>150</v>
      </c>
      <c r="F178" s="259" t="s">
        <v>151</v>
      </c>
      <c r="G178" s="571">
        <f>+I178</f>
        <v>5000</v>
      </c>
      <c r="H178" s="571"/>
      <c r="I178" s="627">
        <v>5000</v>
      </c>
      <c r="J178" s="401"/>
    </row>
    <row r="179" spans="2:10" ht="39" hidden="1" customHeight="1" x14ac:dyDescent="0.25">
      <c r="B179" s="11"/>
      <c r="C179" s="30">
        <v>6067</v>
      </c>
      <c r="D179" s="38" t="s">
        <v>239</v>
      </c>
      <c r="E179" s="339" t="s">
        <v>348</v>
      </c>
      <c r="F179" s="166" t="s">
        <v>148</v>
      </c>
      <c r="G179" s="549"/>
      <c r="H179" s="549">
        <f>SUM(H180:H180)</f>
        <v>0</v>
      </c>
      <c r="I179" s="551">
        <f>SUM(I180:I180)</f>
        <v>0</v>
      </c>
      <c r="J179" s="401"/>
    </row>
    <row r="180" spans="2:10" ht="31.5" hidden="1" customHeight="1" x14ac:dyDescent="0.25">
      <c r="B180" s="11"/>
      <c r="C180" s="30"/>
      <c r="D180" s="38"/>
      <c r="E180" s="182" t="s">
        <v>211</v>
      </c>
      <c r="F180" s="166"/>
      <c r="G180" s="550"/>
      <c r="H180" s="550">
        <f>+I180</f>
        <v>0</v>
      </c>
      <c r="I180" s="552"/>
      <c r="J180" s="401"/>
    </row>
    <row r="181" spans="2:10" ht="45.75" hidden="1" customHeight="1" x14ac:dyDescent="0.25">
      <c r="B181" s="11"/>
      <c r="C181" s="20">
        <v>6069</v>
      </c>
      <c r="D181" s="24" t="s">
        <v>258</v>
      </c>
      <c r="E181" s="210" t="s">
        <v>349</v>
      </c>
      <c r="F181" s="56" t="s">
        <v>148</v>
      </c>
      <c r="G181" s="537">
        <f>SUM(G182:G182)</f>
        <v>0</v>
      </c>
      <c r="H181" s="537">
        <f>SUM(H182:H182)</f>
        <v>0</v>
      </c>
      <c r="I181" s="538">
        <f>SUM(I182:I182)</f>
        <v>0</v>
      </c>
      <c r="J181" s="401"/>
    </row>
    <row r="182" spans="2:10" ht="31.5" hidden="1" customHeight="1" x14ac:dyDescent="0.25">
      <c r="B182" s="11"/>
      <c r="C182" s="30"/>
      <c r="D182" s="38"/>
      <c r="E182" s="182" t="s">
        <v>211</v>
      </c>
      <c r="F182" s="166"/>
      <c r="G182" s="550">
        <f>+I182</f>
        <v>0</v>
      </c>
      <c r="H182" s="550"/>
      <c r="I182" s="552"/>
      <c r="J182" s="401"/>
    </row>
    <row r="183" spans="2:10" ht="39" customHeight="1" x14ac:dyDescent="0.25">
      <c r="B183" s="11"/>
      <c r="C183" s="517">
        <v>6207</v>
      </c>
      <c r="D183" s="518" t="s">
        <v>259</v>
      </c>
      <c r="E183" s="519" t="s">
        <v>134</v>
      </c>
      <c r="F183" s="520" t="s">
        <v>148</v>
      </c>
      <c r="G183" s="537"/>
      <c r="H183" s="537">
        <f>SUM(H184:H184)</f>
        <v>169000</v>
      </c>
      <c r="I183" s="538">
        <f>SUM(I184:I184)</f>
        <v>169000</v>
      </c>
      <c r="J183" s="401"/>
    </row>
    <row r="184" spans="2:10" ht="31.5" customHeight="1" x14ac:dyDescent="0.25">
      <c r="B184" s="11"/>
      <c r="C184" s="30"/>
      <c r="D184" s="38"/>
      <c r="E184" s="182" t="s">
        <v>351</v>
      </c>
      <c r="F184" s="166"/>
      <c r="G184" s="550"/>
      <c r="H184" s="549">
        <f>+I184</f>
        <v>169000</v>
      </c>
      <c r="I184" s="552">
        <v>169000</v>
      </c>
      <c r="J184" s="401"/>
    </row>
    <row r="185" spans="2:10" ht="45.75" customHeight="1" x14ac:dyDescent="0.25">
      <c r="B185" s="11"/>
      <c r="C185" s="20">
        <v>6209</v>
      </c>
      <c r="D185" s="24" t="s">
        <v>260</v>
      </c>
      <c r="E185" s="210" t="s">
        <v>14</v>
      </c>
      <c r="F185" s="56" t="s">
        <v>148</v>
      </c>
      <c r="G185" s="537">
        <f>SUM(G186:G186)</f>
        <v>31000</v>
      </c>
      <c r="H185" s="537">
        <f>SUM(H186:H186)</f>
        <v>0</v>
      </c>
      <c r="I185" s="538">
        <f>SUM(I186:I186)</f>
        <v>31000</v>
      </c>
      <c r="J185" s="401"/>
    </row>
    <row r="186" spans="2:10" ht="31.5" customHeight="1" thickBot="1" x14ac:dyDescent="0.3">
      <c r="B186" s="11"/>
      <c r="C186" s="30"/>
      <c r="D186" s="38"/>
      <c r="E186" s="182" t="s">
        <v>351</v>
      </c>
      <c r="F186" s="166"/>
      <c r="G186" s="550">
        <f>+I186</f>
        <v>31000</v>
      </c>
      <c r="H186" s="550"/>
      <c r="I186" s="552">
        <v>31000</v>
      </c>
      <c r="J186" s="401"/>
    </row>
    <row r="187" spans="2:10" ht="48.75" customHeight="1" thickTop="1" thickBot="1" x14ac:dyDescent="0.3">
      <c r="B187" s="44"/>
      <c r="C187" s="45"/>
      <c r="D187" s="46"/>
      <c r="E187" s="81" t="s">
        <v>205</v>
      </c>
      <c r="F187" s="387" t="s">
        <v>278</v>
      </c>
      <c r="G187" s="577">
        <f>G9+G24+G64+G71+G73+G92+G81</f>
        <v>18618806000</v>
      </c>
      <c r="H187" s="577">
        <f>H9+H24+H64+H71+H73+H92+H81</f>
        <v>105630000</v>
      </c>
      <c r="I187" s="577">
        <f>I9+I24+I64+I71+I73+I92+I81</f>
        <v>18724436000</v>
      </c>
      <c r="J187" s="401"/>
    </row>
    <row r="188" spans="2:10" ht="31.5" customHeight="1" thickTop="1" x14ac:dyDescent="0.25">
      <c r="B188" s="82"/>
      <c r="C188" s="83"/>
      <c r="D188" s="84"/>
      <c r="E188" s="85" t="s">
        <v>166</v>
      </c>
      <c r="F188" s="86"/>
      <c r="G188" s="528">
        <f>+G189</f>
        <v>69287000</v>
      </c>
      <c r="H188" s="528">
        <f>+H189</f>
        <v>4474000</v>
      </c>
      <c r="I188" s="528">
        <f>+I189</f>
        <v>73761000</v>
      </c>
      <c r="J188" s="401"/>
    </row>
    <row r="189" spans="2:10" ht="43.5" customHeight="1" thickBot="1" x14ac:dyDescent="0.3">
      <c r="B189" s="98">
        <v>75001</v>
      </c>
      <c r="C189" s="95"/>
      <c r="D189" s="96"/>
      <c r="E189" s="357" t="s">
        <v>154</v>
      </c>
      <c r="F189" s="97"/>
      <c r="G189" s="537">
        <f>+'dział 750 - (2+4) drukuj'!F8</f>
        <v>69287000</v>
      </c>
      <c r="H189" s="537">
        <f>+'dział 750 - (2+4) drukuj'!G8</f>
        <v>4474000</v>
      </c>
      <c r="I189" s="568">
        <f>+'dział 750 - (2+4) drukuj'!H8</f>
        <v>73761000</v>
      </c>
      <c r="J189" s="401"/>
    </row>
    <row r="190" spans="2:10" ht="46.5" customHeight="1" thickTop="1" x14ac:dyDescent="0.25">
      <c r="B190" s="82"/>
      <c r="C190" s="83"/>
      <c r="D190" s="84"/>
      <c r="E190" s="85" t="s">
        <v>0</v>
      </c>
      <c r="F190" s="86"/>
      <c r="G190" s="528">
        <f>SUM(G191,G195)</f>
        <v>150104000</v>
      </c>
      <c r="H190" s="528">
        <f>SUM(H191,H195)</f>
        <v>0</v>
      </c>
      <c r="I190" s="528">
        <f>SUM(I191,I195)</f>
        <v>150104000</v>
      </c>
      <c r="J190" s="401"/>
    </row>
    <row r="191" spans="2:10" ht="36" customHeight="1" x14ac:dyDescent="0.25">
      <c r="B191" s="10">
        <v>75212</v>
      </c>
      <c r="C191" s="34"/>
      <c r="D191" s="106"/>
      <c r="E191" s="356" t="s">
        <v>94</v>
      </c>
      <c r="F191" s="50" t="s">
        <v>157</v>
      </c>
      <c r="G191" s="529">
        <f>SUM(G192:G194)</f>
        <v>104000</v>
      </c>
      <c r="H191" s="529">
        <f>SUM(H192:H194)</f>
        <v>0</v>
      </c>
      <c r="I191" s="564">
        <f>SUM(I192:I194)</f>
        <v>104000</v>
      </c>
      <c r="J191" s="401"/>
    </row>
    <row r="192" spans="2:10" ht="34.5" customHeight="1" x14ac:dyDescent="0.25">
      <c r="B192" s="30"/>
      <c r="C192" s="49">
        <v>4000</v>
      </c>
      <c r="D192" s="99" t="s">
        <v>80</v>
      </c>
      <c r="E192" s="100" t="s">
        <v>178</v>
      </c>
      <c r="F192" s="99"/>
      <c r="G192" s="630">
        <f>+I192</f>
        <v>84000</v>
      </c>
      <c r="H192" s="630"/>
      <c r="I192" s="578">
        <v>84000</v>
      </c>
      <c r="J192" s="401"/>
    </row>
    <row r="193" spans="2:10" ht="34.5" customHeight="1" x14ac:dyDescent="0.25">
      <c r="B193" s="30"/>
      <c r="C193" s="30">
        <v>4410</v>
      </c>
      <c r="D193" s="99" t="s">
        <v>65</v>
      </c>
      <c r="E193" s="100" t="s">
        <v>1</v>
      </c>
      <c r="F193" s="99"/>
      <c r="G193" s="630">
        <f>+I193</f>
        <v>10000</v>
      </c>
      <c r="H193" s="630"/>
      <c r="I193" s="578">
        <v>10000</v>
      </c>
      <c r="J193" s="401"/>
    </row>
    <row r="194" spans="2:10" ht="34.5" customHeight="1" x14ac:dyDescent="0.25">
      <c r="B194" s="91"/>
      <c r="C194" s="43">
        <v>4550</v>
      </c>
      <c r="D194" s="89" t="s">
        <v>67</v>
      </c>
      <c r="E194" s="90" t="s">
        <v>37</v>
      </c>
      <c r="F194" s="89"/>
      <c r="G194" s="630">
        <f>+I194</f>
        <v>10000</v>
      </c>
      <c r="H194" s="559"/>
      <c r="I194" s="578">
        <v>10000</v>
      </c>
      <c r="J194" s="401"/>
    </row>
    <row r="195" spans="2:10" ht="42.75" customHeight="1" x14ac:dyDescent="0.25">
      <c r="B195" s="10">
        <v>75221</v>
      </c>
      <c r="C195" s="103"/>
      <c r="D195" s="88"/>
      <c r="E195" s="356" t="s">
        <v>95</v>
      </c>
      <c r="F195" s="50" t="s">
        <v>29</v>
      </c>
      <c r="G195" s="529">
        <f>SUM(G196:G196)</f>
        <v>150000000</v>
      </c>
      <c r="H195" s="529">
        <f t="shared" ref="H195" si="38">SUM(H196:H196)</f>
        <v>0</v>
      </c>
      <c r="I195" s="564">
        <f t="shared" ref="I195" si="39">SUM(I196:I196)</f>
        <v>150000000</v>
      </c>
      <c r="J195" s="401"/>
    </row>
    <row r="196" spans="2:10" ht="39.75" customHeight="1" thickBot="1" x14ac:dyDescent="0.3">
      <c r="B196" s="30"/>
      <c r="C196" s="30">
        <v>2800</v>
      </c>
      <c r="D196" s="24" t="s">
        <v>80</v>
      </c>
      <c r="E196" s="59" t="s">
        <v>142</v>
      </c>
      <c r="F196" s="112"/>
      <c r="G196" s="631">
        <f>+I196</f>
        <v>150000000</v>
      </c>
      <c r="H196" s="630"/>
      <c r="I196" s="579">
        <f>200000000-50000000</f>
        <v>150000000</v>
      </c>
      <c r="J196" s="401"/>
    </row>
    <row r="197" spans="2:10" ht="51" customHeight="1" thickTop="1" x14ac:dyDescent="0.25">
      <c r="B197" s="268"/>
      <c r="C197" s="269"/>
      <c r="D197" s="270"/>
      <c r="E197" s="271" t="s">
        <v>219</v>
      </c>
      <c r="F197" s="272"/>
      <c r="G197" s="542">
        <f>SUM(G198)</f>
        <v>19200000</v>
      </c>
      <c r="H197" s="542">
        <f>SUM(H198)</f>
        <v>0</v>
      </c>
      <c r="I197" s="542">
        <f>+I198</f>
        <v>19200000</v>
      </c>
      <c r="J197" s="401"/>
    </row>
    <row r="198" spans="2:10" ht="46.5" customHeight="1" x14ac:dyDescent="0.25">
      <c r="B198" s="306">
        <v>85156</v>
      </c>
      <c r="C198" s="103"/>
      <c r="D198" s="103"/>
      <c r="E198" s="308" t="s">
        <v>217</v>
      </c>
      <c r="F198" s="307"/>
      <c r="G198" s="632">
        <f>+G199</f>
        <v>19200000</v>
      </c>
      <c r="H198" s="632">
        <f>+H199</f>
        <v>0</v>
      </c>
      <c r="I198" s="620">
        <f t="shared" ref="I198" si="40">+I199</f>
        <v>19200000</v>
      </c>
      <c r="J198" s="401"/>
    </row>
    <row r="199" spans="2:10" ht="34.5" customHeight="1" thickBot="1" x14ac:dyDescent="0.3">
      <c r="B199" s="267"/>
      <c r="C199" s="302">
        <v>4130</v>
      </c>
      <c r="D199" s="303" t="s">
        <v>80</v>
      </c>
      <c r="E199" s="304" t="s">
        <v>218</v>
      </c>
      <c r="F199" s="305" t="s">
        <v>93</v>
      </c>
      <c r="G199" s="633">
        <f>+I199</f>
        <v>19200000</v>
      </c>
      <c r="H199" s="633"/>
      <c r="I199" s="580">
        <v>19200000</v>
      </c>
      <c r="J199" s="401"/>
    </row>
    <row r="200" spans="2:10" ht="51" customHeight="1" thickTop="1" thickBot="1" x14ac:dyDescent="0.3">
      <c r="B200" s="44"/>
      <c r="C200" s="45"/>
      <c r="D200" s="46"/>
      <c r="E200" s="87" t="s">
        <v>143</v>
      </c>
      <c r="F200" s="48"/>
      <c r="G200" s="577">
        <f>SUM(G201,G205)</f>
        <v>35054000</v>
      </c>
      <c r="H200" s="577">
        <f>SUM(H201,H205)</f>
        <v>0</v>
      </c>
      <c r="I200" s="577">
        <f>SUM(I201,I205)</f>
        <v>35054000</v>
      </c>
      <c r="J200" s="401"/>
    </row>
    <row r="201" spans="2:10" ht="39.75" customHeight="1" thickTop="1" x14ac:dyDescent="0.25">
      <c r="B201" s="141">
        <v>92114</v>
      </c>
      <c r="C201" s="142"/>
      <c r="D201" s="143"/>
      <c r="E201" s="223" t="s">
        <v>144</v>
      </c>
      <c r="F201" s="144"/>
      <c r="G201" s="581">
        <f>SUM(G202:G204)</f>
        <v>27203000</v>
      </c>
      <c r="H201" s="581">
        <f>SUM(H202:H203)</f>
        <v>0</v>
      </c>
      <c r="I201" s="563">
        <f>SUM(I202:I204)</f>
        <v>27203000</v>
      </c>
      <c r="J201" s="401"/>
    </row>
    <row r="202" spans="2:10" ht="39.75" customHeight="1" x14ac:dyDescent="0.25">
      <c r="B202" s="20"/>
      <c r="C202" s="49">
        <v>2480</v>
      </c>
      <c r="D202" s="140" t="s">
        <v>80</v>
      </c>
      <c r="E202" s="100" t="s">
        <v>152</v>
      </c>
      <c r="F202" s="99" t="s">
        <v>145</v>
      </c>
      <c r="G202" s="630">
        <f>+I202</f>
        <v>10703000</v>
      </c>
      <c r="H202" s="630"/>
      <c r="I202" s="578">
        <v>10703000</v>
      </c>
      <c r="J202" s="401"/>
    </row>
    <row r="203" spans="2:10" ht="68.25" customHeight="1" x14ac:dyDescent="0.25">
      <c r="B203" s="30"/>
      <c r="C203" s="30">
        <v>2840</v>
      </c>
      <c r="D203" s="220" t="s">
        <v>65</v>
      </c>
      <c r="E203" s="221" t="s">
        <v>181</v>
      </c>
      <c r="F203" s="89" t="s">
        <v>400</v>
      </c>
      <c r="G203" s="630">
        <f t="shared" ref="G203:G204" si="41">+I203</f>
        <v>4900000</v>
      </c>
      <c r="H203" s="582"/>
      <c r="I203" s="583">
        <v>4900000</v>
      </c>
      <c r="J203" s="401"/>
    </row>
    <row r="204" spans="2:10" ht="68.25" customHeight="1" thickBot="1" x14ac:dyDescent="0.3">
      <c r="B204" s="30"/>
      <c r="C204" s="644">
        <v>6220</v>
      </c>
      <c r="D204" s="645" t="s">
        <v>67</v>
      </c>
      <c r="E204" s="646" t="s">
        <v>153</v>
      </c>
      <c r="F204" s="333" t="s">
        <v>400</v>
      </c>
      <c r="G204" s="634">
        <f t="shared" si="41"/>
        <v>11600000</v>
      </c>
      <c r="H204" s="584"/>
      <c r="I204" s="585">
        <v>11600000</v>
      </c>
      <c r="J204" s="401"/>
    </row>
    <row r="205" spans="2:10" ht="36.75" customHeight="1" thickTop="1" x14ac:dyDescent="0.25">
      <c r="B205" s="141">
        <v>92118</v>
      </c>
      <c r="C205" s="142"/>
      <c r="D205" s="143"/>
      <c r="E205" s="223" t="s">
        <v>183</v>
      </c>
      <c r="F205" s="144"/>
      <c r="G205" s="581">
        <f>SUM(G206:G209)</f>
        <v>7851000</v>
      </c>
      <c r="H205" s="581">
        <f t="shared" ref="H205" si="42">SUM(H206)</f>
        <v>0</v>
      </c>
      <c r="I205" s="563">
        <f t="shared" ref="I205" si="43">SUM(I206:I209)</f>
        <v>7851000</v>
      </c>
      <c r="J205" s="401"/>
    </row>
    <row r="206" spans="2:10" ht="38.25" customHeight="1" x14ac:dyDescent="0.25">
      <c r="B206" s="20"/>
      <c r="C206" s="694">
        <v>2550</v>
      </c>
      <c r="D206" s="695" t="s">
        <v>80</v>
      </c>
      <c r="E206" s="696" t="s">
        <v>182</v>
      </c>
      <c r="F206" s="697" t="s">
        <v>146</v>
      </c>
      <c r="G206" s="591">
        <f>+I206</f>
        <v>2681000</v>
      </c>
      <c r="H206" s="698"/>
      <c r="I206" s="699">
        <v>2681000</v>
      </c>
      <c r="J206" s="401"/>
    </row>
    <row r="207" spans="2:10" ht="38.25" customHeight="1" x14ac:dyDescent="0.25">
      <c r="B207" s="30"/>
      <c r="C207" s="676">
        <v>2730</v>
      </c>
      <c r="D207" s="677" t="s">
        <v>65</v>
      </c>
      <c r="E207" s="675" t="s">
        <v>377</v>
      </c>
      <c r="F207" s="89" t="s">
        <v>146</v>
      </c>
      <c r="G207" s="559">
        <f>+I207</f>
        <v>300000</v>
      </c>
      <c r="H207" s="582"/>
      <c r="I207" s="583">
        <v>300000</v>
      </c>
      <c r="J207" s="401"/>
    </row>
    <row r="208" spans="2:10" ht="38.25" customHeight="1" x14ac:dyDescent="0.25">
      <c r="B208" s="30"/>
      <c r="C208" s="676">
        <v>2800</v>
      </c>
      <c r="D208" s="677" t="s">
        <v>67</v>
      </c>
      <c r="E208" s="675" t="s">
        <v>142</v>
      </c>
      <c r="F208" s="89" t="s">
        <v>146</v>
      </c>
      <c r="G208" s="559">
        <f>+I208</f>
        <v>270000</v>
      </c>
      <c r="H208" s="582"/>
      <c r="I208" s="583">
        <v>270000</v>
      </c>
      <c r="J208" s="401"/>
    </row>
    <row r="209" spans="1:10" ht="51" customHeight="1" thickBot="1" x14ac:dyDescent="0.3">
      <c r="B209" s="123"/>
      <c r="C209" s="331">
        <v>6220</v>
      </c>
      <c r="D209" s="332" t="s">
        <v>68</v>
      </c>
      <c r="E209" s="700" t="s">
        <v>153</v>
      </c>
      <c r="F209" s="333" t="s">
        <v>146</v>
      </c>
      <c r="G209" s="634">
        <f t="shared" ref="G209" si="44">+I209</f>
        <v>4600000</v>
      </c>
      <c r="H209" s="584"/>
      <c r="I209" s="585">
        <v>4600000</v>
      </c>
      <c r="J209" s="401"/>
    </row>
    <row r="210" spans="1:10" ht="55.5" customHeight="1" thickTop="1" thickBot="1" x14ac:dyDescent="0.3">
      <c r="A210" s="37"/>
      <c r="B210" s="44"/>
      <c r="C210" s="45"/>
      <c r="D210" s="46"/>
      <c r="E210" s="47" t="s">
        <v>220</v>
      </c>
      <c r="F210" s="170"/>
      <c r="G210" s="577">
        <f>G187+G188+G190+G197+G200</f>
        <v>18892451000</v>
      </c>
      <c r="H210" s="577">
        <f>H187+H188+H190+H197+H200</f>
        <v>110104000</v>
      </c>
      <c r="I210" s="577">
        <f>I187+I188+I190+I197+I200</f>
        <v>19002555000</v>
      </c>
      <c r="J210" s="401"/>
    </row>
    <row r="211" spans="1:10" ht="13.5" customHeight="1" thickTop="1" thickBot="1" x14ac:dyDescent="0.3">
      <c r="A211" s="37"/>
      <c r="B211" s="344"/>
      <c r="C211" s="344"/>
      <c r="D211" s="345"/>
      <c r="E211" s="346"/>
      <c r="F211" s="347"/>
      <c r="G211" s="586"/>
      <c r="H211" s="586"/>
      <c r="I211" s="586"/>
      <c r="J211" s="401"/>
    </row>
    <row r="212" spans="1:10" ht="46.5" customHeight="1" thickTop="1" x14ac:dyDescent="0.25">
      <c r="B212" s="12">
        <v>73008</v>
      </c>
      <c r="C212" s="13"/>
      <c r="D212" s="102" t="s">
        <v>60</v>
      </c>
      <c r="E212" s="101" t="s">
        <v>248</v>
      </c>
      <c r="F212" s="31" t="s">
        <v>135</v>
      </c>
      <c r="G212" s="581">
        <f>SUM(G213,G214,G215,G216,G219,G223,G229,G231,G233)</f>
        <v>1150921000</v>
      </c>
      <c r="H212" s="581">
        <f>SUM(H213,H214,H215,H216,H219,H223,H229,H231,H233)</f>
        <v>3924171000</v>
      </c>
      <c r="I212" s="542">
        <f>SUM(I213,I214,I215,I216,I219,I223,I229,I231,I233)</f>
        <v>5075092000</v>
      </c>
      <c r="J212" s="401"/>
    </row>
    <row r="213" spans="1:10" ht="55.5" customHeight="1" x14ac:dyDescent="0.25">
      <c r="B213" s="30"/>
      <c r="C213" s="10">
        <v>2570</v>
      </c>
      <c r="D213" s="25" t="s">
        <v>80</v>
      </c>
      <c r="E213" s="16" t="s">
        <v>302</v>
      </c>
      <c r="F213" s="55" t="s">
        <v>29</v>
      </c>
      <c r="G213" s="587">
        <f>+I213</f>
        <v>79999000</v>
      </c>
      <c r="H213" s="587"/>
      <c r="I213" s="588">
        <v>79999000</v>
      </c>
      <c r="J213" s="401"/>
    </row>
    <row r="214" spans="1:10" ht="55.5" customHeight="1" x14ac:dyDescent="0.25">
      <c r="B214" s="30"/>
      <c r="C214" s="10">
        <v>2800</v>
      </c>
      <c r="D214" s="25" t="s">
        <v>65</v>
      </c>
      <c r="E214" s="16" t="s">
        <v>142</v>
      </c>
      <c r="F214" s="55" t="s">
        <v>29</v>
      </c>
      <c r="G214" s="587">
        <f>+I214</f>
        <v>811478000</v>
      </c>
      <c r="H214" s="587"/>
      <c r="I214" s="588">
        <v>811478000</v>
      </c>
      <c r="J214" s="401"/>
    </row>
    <row r="215" spans="1:10" ht="55.5" customHeight="1" x14ac:dyDescent="0.25">
      <c r="B215" s="30"/>
      <c r="C215" s="20">
        <v>6220</v>
      </c>
      <c r="D215" s="25" t="s">
        <v>67</v>
      </c>
      <c r="E215" s="36" t="s">
        <v>303</v>
      </c>
      <c r="F215" s="56" t="s">
        <v>29</v>
      </c>
      <c r="G215" s="589">
        <f>+I215</f>
        <v>8523000</v>
      </c>
      <c r="H215" s="589"/>
      <c r="I215" s="590">
        <v>8523000</v>
      </c>
      <c r="J215" s="401"/>
    </row>
    <row r="216" spans="1:10" ht="39" customHeight="1" x14ac:dyDescent="0.25">
      <c r="B216" s="30"/>
      <c r="C216" s="20">
        <v>2007</v>
      </c>
      <c r="D216" s="21" t="s">
        <v>68</v>
      </c>
      <c r="E216" s="242" t="s">
        <v>123</v>
      </c>
      <c r="F216" s="51" t="s">
        <v>29</v>
      </c>
      <c r="G216" s="591">
        <f>SUM(G217:G218)</f>
        <v>0</v>
      </c>
      <c r="H216" s="591">
        <f>SUM(H217:H218)</f>
        <v>3492171000</v>
      </c>
      <c r="I216" s="592">
        <f>SUM(I217:I218)</f>
        <v>3492171000</v>
      </c>
      <c r="J216" s="401"/>
    </row>
    <row r="217" spans="1:10" ht="35.25" customHeight="1" x14ac:dyDescent="0.25">
      <c r="B217" s="30"/>
      <c r="C217" s="30"/>
      <c r="D217" s="23"/>
      <c r="E217" s="131" t="s">
        <v>104</v>
      </c>
      <c r="F217" s="80"/>
      <c r="G217" s="531"/>
      <c r="H217" s="531">
        <f>+I217</f>
        <v>2792338000</v>
      </c>
      <c r="I217" s="532">
        <v>2792338000</v>
      </c>
      <c r="J217" s="401"/>
    </row>
    <row r="218" spans="1:10" ht="35.25" customHeight="1" x14ac:dyDescent="0.25">
      <c r="B218" s="30"/>
      <c r="C218" s="30"/>
      <c r="D218" s="22"/>
      <c r="E218" s="508" t="s">
        <v>207</v>
      </c>
      <c r="F218" s="509"/>
      <c r="G218" s="535"/>
      <c r="H218" s="535">
        <f>+I218</f>
        <v>699833000</v>
      </c>
      <c r="I218" s="536">
        <v>699833000</v>
      </c>
      <c r="J218" s="401"/>
    </row>
    <row r="219" spans="1:10" ht="51" customHeight="1" x14ac:dyDescent="0.25">
      <c r="B219" s="30"/>
      <c r="C219" s="20">
        <v>2008</v>
      </c>
      <c r="D219" s="24" t="s">
        <v>69</v>
      </c>
      <c r="E219" s="243" t="s">
        <v>11</v>
      </c>
      <c r="F219" s="51" t="s">
        <v>29</v>
      </c>
      <c r="G219" s="591">
        <f>SUM(G220:G222)</f>
        <v>93353000</v>
      </c>
      <c r="H219" s="591">
        <f>SUM(H220:H222)</f>
        <v>0</v>
      </c>
      <c r="I219" s="592">
        <f>SUM(I220:I222)</f>
        <v>93353000</v>
      </c>
      <c r="J219" s="401"/>
    </row>
    <row r="220" spans="1:10" ht="30.75" customHeight="1" x14ac:dyDescent="0.25">
      <c r="B220" s="30"/>
      <c r="C220" s="30"/>
      <c r="D220" s="38"/>
      <c r="E220" s="244" t="s">
        <v>105</v>
      </c>
      <c r="F220" s="80"/>
      <c r="G220" s="593">
        <f>+I220</f>
        <v>74380000</v>
      </c>
      <c r="H220" s="593"/>
      <c r="I220" s="532">
        <v>74380000</v>
      </c>
      <c r="J220" s="401"/>
    </row>
    <row r="221" spans="1:10" ht="30.75" customHeight="1" x14ac:dyDescent="0.25">
      <c r="B221" s="30"/>
      <c r="C221" s="30"/>
      <c r="D221" s="38"/>
      <c r="E221" s="244" t="s">
        <v>273</v>
      </c>
      <c r="F221" s="80"/>
      <c r="G221" s="593">
        <f t="shared" ref="G221:G222" si="45">+I221</f>
        <v>16482000</v>
      </c>
      <c r="H221" s="593"/>
      <c r="I221" s="532">
        <v>16482000</v>
      </c>
      <c r="J221" s="401"/>
    </row>
    <row r="222" spans="1:10" ht="30.75" customHeight="1" x14ac:dyDescent="0.25">
      <c r="B222" s="30"/>
      <c r="C222" s="30"/>
      <c r="D222" s="38"/>
      <c r="E222" s="244" t="s">
        <v>350</v>
      </c>
      <c r="F222" s="80"/>
      <c r="G222" s="593">
        <f t="shared" si="45"/>
        <v>2491000</v>
      </c>
      <c r="H222" s="593"/>
      <c r="I222" s="532">
        <v>2491000</v>
      </c>
      <c r="J222" s="401"/>
    </row>
    <row r="223" spans="1:10" ht="53.25" customHeight="1" x14ac:dyDescent="0.25">
      <c r="B223" s="30"/>
      <c r="C223" s="20">
        <v>2009</v>
      </c>
      <c r="D223" s="24" t="s">
        <v>70</v>
      </c>
      <c r="E223" s="210" t="s">
        <v>12</v>
      </c>
      <c r="F223" s="56" t="s">
        <v>29</v>
      </c>
      <c r="G223" s="589">
        <f>SUM(G224:G228)</f>
        <v>157190000</v>
      </c>
      <c r="H223" s="589">
        <f>SUM(H224:H228)</f>
        <v>0</v>
      </c>
      <c r="I223" s="590">
        <f>SUM(I224:I228)</f>
        <v>157190000</v>
      </c>
      <c r="J223" s="401"/>
    </row>
    <row r="224" spans="1:10" ht="40.5" hidden="1" customHeight="1" x14ac:dyDescent="0.25">
      <c r="B224" s="30"/>
      <c r="C224" s="30"/>
      <c r="D224" s="38"/>
      <c r="E224" s="301" t="s">
        <v>185</v>
      </c>
      <c r="F224" s="80"/>
      <c r="G224" s="593">
        <f>+I224</f>
        <v>0</v>
      </c>
      <c r="H224" s="593"/>
      <c r="I224" s="532">
        <v>0</v>
      </c>
      <c r="J224" s="401"/>
    </row>
    <row r="225" spans="1:44" ht="40.5" customHeight="1" x14ac:dyDescent="0.25">
      <c r="B225" s="30"/>
      <c r="C225" s="30"/>
      <c r="D225" s="38"/>
      <c r="E225" s="301" t="s">
        <v>105</v>
      </c>
      <c r="F225" s="80"/>
      <c r="G225" s="593">
        <f>+I225</f>
        <v>13508000</v>
      </c>
      <c r="H225" s="593"/>
      <c r="I225" s="532">
        <v>13508000</v>
      </c>
      <c r="J225" s="401"/>
    </row>
    <row r="226" spans="1:44" ht="40.5" customHeight="1" x14ac:dyDescent="0.25">
      <c r="B226" s="30"/>
      <c r="C226" s="30"/>
      <c r="D226" s="38"/>
      <c r="E226" s="301" t="s">
        <v>207</v>
      </c>
      <c r="F226" s="80"/>
      <c r="G226" s="593">
        <f>+I226</f>
        <v>140167000</v>
      </c>
      <c r="H226" s="593"/>
      <c r="I226" s="532">
        <v>140167000</v>
      </c>
      <c r="J226" s="401"/>
    </row>
    <row r="227" spans="1:44" ht="40.5" customHeight="1" x14ac:dyDescent="0.25">
      <c r="B227" s="30"/>
      <c r="C227" s="30"/>
      <c r="D227" s="38"/>
      <c r="E227" s="244" t="s">
        <v>273</v>
      </c>
      <c r="F227" s="80"/>
      <c r="G227" s="593">
        <f>+I227</f>
        <v>3075000</v>
      </c>
      <c r="H227" s="593"/>
      <c r="I227" s="532">
        <v>3075000</v>
      </c>
      <c r="J227" s="401"/>
    </row>
    <row r="228" spans="1:44" ht="40.5" customHeight="1" x14ac:dyDescent="0.25">
      <c r="B228" s="30"/>
      <c r="C228" s="30"/>
      <c r="D228" s="38"/>
      <c r="E228" s="301" t="s">
        <v>368</v>
      </c>
      <c r="F228" s="80"/>
      <c r="G228" s="593">
        <f>+I228</f>
        <v>440000</v>
      </c>
      <c r="H228" s="593"/>
      <c r="I228" s="532">
        <v>440000</v>
      </c>
      <c r="J228" s="401"/>
    </row>
    <row r="229" spans="1:44" ht="44.25" customHeight="1" x14ac:dyDescent="0.25">
      <c r="B229" s="30"/>
      <c r="C229" s="20">
        <v>6207</v>
      </c>
      <c r="D229" s="24" t="s">
        <v>71</v>
      </c>
      <c r="E229" s="214" t="s">
        <v>134</v>
      </c>
      <c r="F229" s="56" t="s">
        <v>29</v>
      </c>
      <c r="G229" s="589">
        <f>SUM(G230:G230)</f>
        <v>0</v>
      </c>
      <c r="H229" s="589">
        <f>SUM(H230:H230)</f>
        <v>432000000</v>
      </c>
      <c r="I229" s="590">
        <f t="shared" ref="I229" si="46">SUM(I230:I230)</f>
        <v>432000000</v>
      </c>
      <c r="J229" s="401"/>
    </row>
    <row r="230" spans="1:44" ht="39" customHeight="1" x14ac:dyDescent="0.25">
      <c r="B230" s="30"/>
      <c r="C230" s="30"/>
      <c r="D230" s="38"/>
      <c r="E230" s="245" t="s">
        <v>104</v>
      </c>
      <c r="F230" s="166"/>
      <c r="G230" s="539"/>
      <c r="H230" s="539">
        <f>+I230</f>
        <v>432000000</v>
      </c>
      <c r="I230" s="552">
        <v>432000000</v>
      </c>
      <c r="J230" s="401"/>
    </row>
    <row r="231" spans="1:44" ht="45.75" customHeight="1" x14ac:dyDescent="0.25">
      <c r="B231" s="30"/>
      <c r="C231" s="20">
        <v>6208</v>
      </c>
      <c r="D231" s="24" t="s">
        <v>72</v>
      </c>
      <c r="E231" s="210" t="s">
        <v>13</v>
      </c>
      <c r="F231" s="56" t="s">
        <v>29</v>
      </c>
      <c r="G231" s="589">
        <f>SUM(G232:G232)</f>
        <v>320000</v>
      </c>
      <c r="H231" s="589">
        <f>SUM(H232:H232)</f>
        <v>0</v>
      </c>
      <c r="I231" s="590">
        <f t="shared" ref="I231" si="47">SUM(I232:I232)</f>
        <v>320000</v>
      </c>
      <c r="J231" s="401"/>
    </row>
    <row r="232" spans="1:44" ht="31.5" customHeight="1" x14ac:dyDescent="0.25">
      <c r="B232" s="30"/>
      <c r="C232" s="30"/>
      <c r="D232" s="26"/>
      <c r="E232" s="212" t="s">
        <v>105</v>
      </c>
      <c r="F232" s="213"/>
      <c r="G232" s="573">
        <f>+I232</f>
        <v>320000</v>
      </c>
      <c r="H232" s="573"/>
      <c r="I232" s="567">
        <v>320000</v>
      </c>
      <c r="J232" s="401"/>
    </row>
    <row r="233" spans="1:44" ht="52.5" customHeight="1" x14ac:dyDescent="0.25">
      <c r="B233" s="30"/>
      <c r="C233" s="20">
        <v>6209</v>
      </c>
      <c r="D233" s="24" t="s">
        <v>73</v>
      </c>
      <c r="E233" s="210" t="s">
        <v>14</v>
      </c>
      <c r="F233" s="56" t="s">
        <v>29</v>
      </c>
      <c r="G233" s="589">
        <f>SUM(G234:G234)</f>
        <v>58000</v>
      </c>
      <c r="H233" s="589">
        <f>SUM(H234:H234)</f>
        <v>0</v>
      </c>
      <c r="I233" s="590">
        <f t="shared" ref="I233" si="48">SUM(I234:I234)</f>
        <v>58000</v>
      </c>
      <c r="J233" s="401"/>
    </row>
    <row r="234" spans="1:44" ht="38.25" customHeight="1" thickBot="1" x14ac:dyDescent="0.3">
      <c r="B234" s="30"/>
      <c r="C234" s="30"/>
      <c r="D234" s="38"/>
      <c r="E234" s="211" t="s">
        <v>105</v>
      </c>
      <c r="F234" s="62"/>
      <c r="G234" s="539">
        <f>+I234</f>
        <v>58000</v>
      </c>
      <c r="H234" s="539"/>
      <c r="I234" s="552">
        <v>58000</v>
      </c>
      <c r="J234" s="401"/>
    </row>
    <row r="235" spans="1:44" s="282" customFormat="1" ht="44.25" customHeight="1" thickTop="1" thickBot="1" x14ac:dyDescent="0.25">
      <c r="A235" s="285"/>
      <c r="B235" s="278"/>
      <c r="C235" s="278"/>
      <c r="D235" s="279"/>
      <c r="E235" s="280" t="s">
        <v>2</v>
      </c>
      <c r="F235" s="281"/>
      <c r="G235" s="603">
        <f>G212</f>
        <v>1150921000</v>
      </c>
      <c r="H235" s="603">
        <f t="shared" ref="H235:I235" si="49">H212</f>
        <v>3924171000</v>
      </c>
      <c r="I235" s="603">
        <f t="shared" si="49"/>
        <v>5075092000</v>
      </c>
      <c r="J235" s="401"/>
      <c r="K235" s="289"/>
      <c r="L235" s="289"/>
      <c r="M235" s="289"/>
      <c r="N235" s="289"/>
      <c r="O235" s="289"/>
      <c r="P235" s="289"/>
      <c r="Q235" s="289"/>
      <c r="R235" s="289"/>
      <c r="S235" s="289"/>
      <c r="T235" s="289"/>
      <c r="U235" s="289"/>
      <c r="V235" s="289"/>
      <c r="W235" s="289"/>
      <c r="X235" s="289"/>
      <c r="Y235" s="289"/>
      <c r="Z235" s="289"/>
      <c r="AA235" s="289"/>
      <c r="AB235" s="289"/>
      <c r="AC235" s="289"/>
      <c r="AD235" s="289"/>
      <c r="AE235" s="289"/>
      <c r="AF235" s="289"/>
      <c r="AG235" s="289"/>
      <c r="AH235" s="289"/>
      <c r="AI235" s="289"/>
      <c r="AJ235" s="289"/>
      <c r="AK235" s="289"/>
      <c r="AL235" s="289"/>
      <c r="AM235" s="289"/>
      <c r="AN235" s="289"/>
      <c r="AO235" s="289"/>
      <c r="AP235" s="289"/>
      <c r="AQ235" s="289"/>
      <c r="AR235" s="289"/>
    </row>
    <row r="236" spans="1:44" ht="13.5" customHeight="1" thickTop="1" thickBot="1" x14ac:dyDescent="0.3">
      <c r="A236" s="37"/>
      <c r="B236" s="37"/>
      <c r="C236" s="37"/>
      <c r="D236" s="340"/>
      <c r="E236" s="341"/>
      <c r="F236" s="342"/>
      <c r="G236" s="594"/>
      <c r="H236" s="594"/>
      <c r="I236" s="594"/>
      <c r="J236" s="401"/>
    </row>
    <row r="237" spans="1:44" ht="45" customHeight="1" thickTop="1" x14ac:dyDescent="0.25">
      <c r="B237" s="12">
        <v>73009</v>
      </c>
      <c r="C237" s="13"/>
      <c r="D237" s="102" t="s">
        <v>62</v>
      </c>
      <c r="E237" s="101" t="s">
        <v>249</v>
      </c>
      <c r="F237" s="31" t="s">
        <v>4</v>
      </c>
      <c r="G237" s="581">
        <f t="shared" ref="G237" si="50">SUM(G238:G240)</f>
        <v>1281000000</v>
      </c>
      <c r="H237" s="581">
        <f t="shared" ref="H237:I237" si="51">SUM(H238:H240)</f>
        <v>0</v>
      </c>
      <c r="I237" s="542">
        <f t="shared" si="51"/>
        <v>1281000000</v>
      </c>
      <c r="J237" s="401"/>
    </row>
    <row r="238" spans="1:44" ht="46.5" customHeight="1" x14ac:dyDescent="0.25">
      <c r="B238" s="30"/>
      <c r="C238" s="10">
        <v>2570</v>
      </c>
      <c r="D238" s="25" t="s">
        <v>80</v>
      </c>
      <c r="E238" s="16" t="s">
        <v>302</v>
      </c>
      <c r="F238" s="55" t="s">
        <v>79</v>
      </c>
      <c r="G238" s="587">
        <f>+I238</f>
        <v>40700000</v>
      </c>
      <c r="H238" s="587"/>
      <c r="I238" s="595">
        <v>40700000</v>
      </c>
      <c r="J238" s="401"/>
    </row>
    <row r="239" spans="1:44" ht="46.5" customHeight="1" x14ac:dyDescent="0.25">
      <c r="B239" s="30"/>
      <c r="C239" s="10">
        <v>2800</v>
      </c>
      <c r="D239" s="25" t="s">
        <v>65</v>
      </c>
      <c r="E239" s="16" t="s">
        <v>142</v>
      </c>
      <c r="F239" s="55" t="s">
        <v>79</v>
      </c>
      <c r="G239" s="587">
        <f>+I239</f>
        <v>1239000000</v>
      </c>
      <c r="H239" s="587"/>
      <c r="I239" s="595">
        <v>1239000000</v>
      </c>
      <c r="J239" s="401"/>
    </row>
    <row r="240" spans="1:44" ht="63" customHeight="1" thickBot="1" x14ac:dyDescent="0.3">
      <c r="B240" s="30"/>
      <c r="C240" s="20">
        <v>6220</v>
      </c>
      <c r="D240" s="24">
        <v>3</v>
      </c>
      <c r="E240" s="36" t="s">
        <v>303</v>
      </c>
      <c r="F240" s="56" t="s">
        <v>79</v>
      </c>
      <c r="G240" s="589">
        <f>+I240</f>
        <v>1300000</v>
      </c>
      <c r="H240" s="589"/>
      <c r="I240" s="596">
        <v>1300000</v>
      </c>
      <c r="J240" s="401"/>
    </row>
    <row r="241" spans="1:44" s="282" customFormat="1" ht="41.45" customHeight="1" thickTop="1" thickBot="1" x14ac:dyDescent="0.25">
      <c r="A241" s="285"/>
      <c r="B241" s="278"/>
      <c r="C241" s="278"/>
      <c r="D241" s="279"/>
      <c r="E241" s="280" t="s">
        <v>3</v>
      </c>
      <c r="F241" s="281"/>
      <c r="G241" s="603">
        <f>G237</f>
        <v>1281000000</v>
      </c>
      <c r="H241" s="603">
        <f t="shared" ref="H241:I241" si="52">H237</f>
        <v>0</v>
      </c>
      <c r="I241" s="603">
        <f t="shared" si="52"/>
        <v>1281000000</v>
      </c>
      <c r="J241" s="401"/>
      <c r="K241" s="289"/>
      <c r="L241" s="289"/>
      <c r="M241" s="289"/>
      <c r="N241" s="289"/>
      <c r="O241" s="289"/>
      <c r="P241" s="289"/>
      <c r="Q241" s="289"/>
      <c r="R241" s="289"/>
      <c r="S241" s="289"/>
      <c r="T241" s="289"/>
      <c r="U241" s="289"/>
      <c r="V241" s="289"/>
      <c r="W241" s="289"/>
      <c r="X241" s="289"/>
      <c r="Y241" s="289"/>
      <c r="Z241" s="289"/>
      <c r="AA241" s="289"/>
      <c r="AB241" s="289"/>
      <c r="AC241" s="289"/>
      <c r="AD241" s="289"/>
      <c r="AE241" s="289"/>
      <c r="AF241" s="289"/>
      <c r="AG241" s="289"/>
      <c r="AH241" s="289"/>
      <c r="AI241" s="289"/>
      <c r="AJ241" s="289"/>
      <c r="AK241" s="289"/>
      <c r="AL241" s="289"/>
      <c r="AM241" s="289"/>
      <c r="AN241" s="289"/>
      <c r="AO241" s="289"/>
      <c r="AP241" s="289"/>
      <c r="AQ241" s="289"/>
      <c r="AR241" s="289"/>
    </row>
    <row r="242" spans="1:44" ht="13.5" customHeight="1" thickTop="1" thickBot="1" x14ac:dyDescent="0.3">
      <c r="A242" s="37"/>
      <c r="B242" s="37"/>
      <c r="C242" s="37"/>
      <c r="D242" s="340"/>
      <c r="E242" s="341"/>
      <c r="F242" s="342"/>
      <c r="G242" s="594"/>
      <c r="H242" s="594"/>
      <c r="I242" s="594"/>
      <c r="J242" s="401"/>
    </row>
    <row r="243" spans="1:44" ht="45" customHeight="1" thickTop="1" x14ac:dyDescent="0.25">
      <c r="B243" s="12">
        <v>73013</v>
      </c>
      <c r="C243" s="13"/>
      <c r="D243" s="102" t="s">
        <v>81</v>
      </c>
      <c r="E243" s="101" t="s">
        <v>246</v>
      </c>
      <c r="F243" s="31" t="s">
        <v>4</v>
      </c>
      <c r="G243" s="581">
        <f t="shared" ref="G243:H243" si="53">SUM(G244:G246)</f>
        <v>120000000</v>
      </c>
      <c r="H243" s="581">
        <f t="shared" si="53"/>
        <v>0</v>
      </c>
      <c r="I243" s="542">
        <f t="shared" ref="I243" si="54">SUM(I244:I246)</f>
        <v>120000000</v>
      </c>
      <c r="J243" s="401"/>
    </row>
    <row r="244" spans="1:44" ht="42" customHeight="1" x14ac:dyDescent="0.25">
      <c r="B244" s="30"/>
      <c r="C244" s="10">
        <v>2570</v>
      </c>
      <c r="D244" s="25" t="s">
        <v>80</v>
      </c>
      <c r="E244" s="16" t="s">
        <v>302</v>
      </c>
      <c r="F244" s="55" t="s">
        <v>184</v>
      </c>
      <c r="G244" s="587">
        <f>+I244</f>
        <v>14616000</v>
      </c>
      <c r="H244" s="587"/>
      <c r="I244" s="595">
        <v>14616000</v>
      </c>
      <c r="J244" s="401"/>
    </row>
    <row r="245" spans="1:44" ht="45.75" customHeight="1" x14ac:dyDescent="0.25">
      <c r="B245" s="30"/>
      <c r="C245" s="10">
        <v>2800</v>
      </c>
      <c r="D245" s="25" t="s">
        <v>65</v>
      </c>
      <c r="E245" s="16" t="s">
        <v>142</v>
      </c>
      <c r="F245" s="55" t="s">
        <v>184</v>
      </c>
      <c r="G245" s="587">
        <f>+I245</f>
        <v>105384000</v>
      </c>
      <c r="H245" s="587"/>
      <c r="I245" s="595">
        <v>105384000</v>
      </c>
      <c r="J245" s="401"/>
    </row>
    <row r="246" spans="1:44" ht="54" customHeight="1" thickBot="1" x14ac:dyDescent="0.3">
      <c r="B246" s="370"/>
      <c r="C246" s="371">
        <v>6220</v>
      </c>
      <c r="D246" s="372">
        <v>3</v>
      </c>
      <c r="E246" s="373" t="s">
        <v>303</v>
      </c>
      <c r="F246" s="374" t="s">
        <v>184</v>
      </c>
      <c r="G246" s="597">
        <f>+I246</f>
        <v>0</v>
      </c>
      <c r="H246" s="597"/>
      <c r="I246" s="598">
        <v>0</v>
      </c>
      <c r="J246" s="401"/>
    </row>
    <row r="247" spans="1:44" ht="44.25" customHeight="1" x14ac:dyDescent="0.25">
      <c r="B247" s="510">
        <v>73079</v>
      </c>
      <c r="C247" s="367"/>
      <c r="D247" s="368" t="s">
        <v>64</v>
      </c>
      <c r="E247" s="511" t="s">
        <v>342</v>
      </c>
      <c r="F247" s="366"/>
      <c r="G247" s="599">
        <f t="shared" ref="G247:I247" si="55">SUM(G248:G248)</f>
        <v>0</v>
      </c>
      <c r="H247" s="599">
        <f t="shared" si="55"/>
        <v>0</v>
      </c>
      <c r="I247" s="600">
        <f t="shared" si="55"/>
        <v>0</v>
      </c>
      <c r="J247" s="401"/>
    </row>
    <row r="248" spans="1:44" ht="45.75" customHeight="1" thickBot="1" x14ac:dyDescent="0.3">
      <c r="B248" s="30"/>
      <c r="C248" s="20">
        <v>2800</v>
      </c>
      <c r="D248" s="24" t="s">
        <v>80</v>
      </c>
      <c r="E248" s="59" t="s">
        <v>142</v>
      </c>
      <c r="F248" s="56" t="s">
        <v>184</v>
      </c>
      <c r="G248" s="589">
        <f>+I248</f>
        <v>0</v>
      </c>
      <c r="H248" s="589"/>
      <c r="I248" s="596">
        <v>0</v>
      </c>
      <c r="J248" s="401"/>
    </row>
    <row r="249" spans="1:44" s="282" customFormat="1" ht="41.45" customHeight="1" thickTop="1" thickBot="1" x14ac:dyDescent="0.25">
      <c r="A249" s="285"/>
      <c r="B249" s="278"/>
      <c r="C249" s="278"/>
      <c r="D249" s="279"/>
      <c r="E249" s="280" t="s">
        <v>204</v>
      </c>
      <c r="F249" s="281"/>
      <c r="G249" s="603">
        <f>G243+G247</f>
        <v>120000000</v>
      </c>
      <c r="H249" s="603">
        <f t="shared" ref="H249:I249" si="56">H243+H247</f>
        <v>0</v>
      </c>
      <c r="I249" s="603">
        <f t="shared" si="56"/>
        <v>120000000</v>
      </c>
      <c r="J249" s="401"/>
      <c r="K249" s="289"/>
      <c r="L249" s="289"/>
      <c r="M249" s="289"/>
      <c r="N249" s="289"/>
      <c r="O249" s="289"/>
      <c r="P249" s="289"/>
      <c r="Q249" s="289"/>
      <c r="R249" s="289"/>
      <c r="S249" s="289"/>
      <c r="T249" s="289"/>
      <c r="U249" s="289"/>
      <c r="V249" s="289"/>
      <c r="W249" s="289"/>
      <c r="X249" s="289"/>
      <c r="Y249" s="289"/>
      <c r="Z249" s="289"/>
      <c r="AA249" s="289"/>
      <c r="AB249" s="289"/>
      <c r="AC249" s="289"/>
      <c r="AD249" s="289"/>
      <c r="AE249" s="289"/>
      <c r="AF249" s="289"/>
      <c r="AG249" s="289"/>
      <c r="AH249" s="289"/>
      <c r="AI249" s="289"/>
      <c r="AJ249" s="289"/>
      <c r="AK249" s="289"/>
      <c r="AL249" s="289"/>
      <c r="AM249" s="289"/>
      <c r="AN249" s="289"/>
      <c r="AO249" s="289"/>
      <c r="AP249" s="289"/>
      <c r="AQ249" s="289"/>
      <c r="AR249" s="289"/>
    </row>
    <row r="250" spans="1:44" ht="13.5" customHeight="1" thickTop="1" thickBot="1" x14ac:dyDescent="0.3">
      <c r="A250" s="37"/>
      <c r="B250" s="37"/>
      <c r="C250" s="37"/>
      <c r="D250" s="340"/>
      <c r="E250" s="341"/>
      <c r="F250" s="342"/>
      <c r="G250" s="594"/>
      <c r="H250" s="594"/>
      <c r="I250" s="594"/>
      <c r="J250" s="401"/>
    </row>
    <row r="251" spans="1:44" ht="42" customHeight="1" x14ac:dyDescent="0.25">
      <c r="A251" s="37"/>
      <c r="B251" s="512">
        <v>73020</v>
      </c>
      <c r="C251" s="513"/>
      <c r="D251" s="368" t="s">
        <v>216</v>
      </c>
      <c r="E251" s="514" t="s">
        <v>345</v>
      </c>
      <c r="F251" s="515" t="s">
        <v>357</v>
      </c>
      <c r="G251" s="601">
        <f t="shared" ref="G251:I251" si="57">SUM(G252:G257)</f>
        <v>272500000</v>
      </c>
      <c r="H251" s="601">
        <f t="shared" si="57"/>
        <v>0</v>
      </c>
      <c r="I251" s="600">
        <f t="shared" si="57"/>
        <v>272500000</v>
      </c>
      <c r="J251" s="401"/>
    </row>
    <row r="252" spans="1:44" ht="42" customHeight="1" x14ac:dyDescent="0.25">
      <c r="A252" s="37"/>
      <c r="B252" s="227"/>
      <c r="C252" s="103">
        <v>2500</v>
      </c>
      <c r="D252" s="25" t="s">
        <v>80</v>
      </c>
      <c r="E252" s="16" t="s">
        <v>188</v>
      </c>
      <c r="F252" s="679" t="s">
        <v>148</v>
      </c>
      <c r="G252" s="635">
        <f>+I252</f>
        <v>235000000</v>
      </c>
      <c r="H252" s="636"/>
      <c r="I252" s="602">
        <v>235000000</v>
      </c>
      <c r="J252" s="401"/>
    </row>
    <row r="253" spans="1:44" ht="39.75" customHeight="1" x14ac:dyDescent="0.25">
      <c r="A253" s="37"/>
      <c r="B253" s="30"/>
      <c r="C253" s="103">
        <v>2520</v>
      </c>
      <c r="D253" s="25" t="s">
        <v>65</v>
      </c>
      <c r="E253" s="678" t="s">
        <v>300</v>
      </c>
      <c r="F253" s="679" t="s">
        <v>346</v>
      </c>
      <c r="G253" s="635">
        <f>+I253</f>
        <v>20500000</v>
      </c>
      <c r="H253" s="635"/>
      <c r="I253" s="602">
        <v>20500000</v>
      </c>
      <c r="J253" s="401"/>
    </row>
    <row r="254" spans="1:44" ht="39.75" customHeight="1" x14ac:dyDescent="0.25">
      <c r="A254" s="37"/>
      <c r="B254" s="30"/>
      <c r="C254" s="103">
        <v>2670</v>
      </c>
      <c r="D254" s="25" t="s">
        <v>67</v>
      </c>
      <c r="E254" s="678" t="s">
        <v>378</v>
      </c>
      <c r="F254" s="679" t="s">
        <v>346</v>
      </c>
      <c r="G254" s="635">
        <f t="shared" ref="G254:G255" si="58">+I254</f>
        <v>6100000</v>
      </c>
      <c r="H254" s="635"/>
      <c r="I254" s="602">
        <v>6100000</v>
      </c>
      <c r="J254" s="401"/>
    </row>
    <row r="255" spans="1:44" ht="39.75" customHeight="1" x14ac:dyDescent="0.25">
      <c r="A255" s="37"/>
      <c r="B255" s="30"/>
      <c r="C255" s="10">
        <v>2800</v>
      </c>
      <c r="D255" s="25" t="s">
        <v>68</v>
      </c>
      <c r="E255" s="16" t="s">
        <v>379</v>
      </c>
      <c r="F255" s="679" t="s">
        <v>346</v>
      </c>
      <c r="G255" s="635">
        <f t="shared" si="58"/>
        <v>1000000</v>
      </c>
      <c r="H255" s="635"/>
      <c r="I255" s="602">
        <v>1000000</v>
      </c>
      <c r="J255" s="401"/>
    </row>
    <row r="256" spans="1:44" ht="43.5" customHeight="1" x14ac:dyDescent="0.25">
      <c r="A256" s="37"/>
      <c r="B256" s="30"/>
      <c r="C256" s="10">
        <v>6220</v>
      </c>
      <c r="D256" s="25" t="s">
        <v>69</v>
      </c>
      <c r="E256" s="680" t="s">
        <v>380</v>
      </c>
      <c r="F256" s="679" t="s">
        <v>346</v>
      </c>
      <c r="G256" s="637">
        <f>+I256</f>
        <v>1000000</v>
      </c>
      <c r="H256" s="637"/>
      <c r="I256" s="595">
        <v>1000000</v>
      </c>
      <c r="J256" s="401"/>
    </row>
    <row r="257" spans="1:13" ht="60.75" customHeight="1" thickBot="1" x14ac:dyDescent="0.3">
      <c r="A257" s="37"/>
      <c r="B257" s="30"/>
      <c r="C257" s="505">
        <v>6230</v>
      </c>
      <c r="D257" s="25" t="s">
        <v>70</v>
      </c>
      <c r="E257" s="681" t="s">
        <v>45</v>
      </c>
      <c r="F257" s="682" t="s">
        <v>346</v>
      </c>
      <c r="G257" s="637">
        <f>+I257</f>
        <v>8900000</v>
      </c>
      <c r="H257" s="638"/>
      <c r="I257" s="596">
        <v>8900000</v>
      </c>
      <c r="J257" s="401"/>
    </row>
    <row r="258" spans="1:13" ht="56.25" customHeight="1" thickTop="1" thickBot="1" x14ac:dyDescent="0.3">
      <c r="A258" s="37"/>
      <c r="B258" s="278"/>
      <c r="C258" s="278"/>
      <c r="D258" s="279"/>
      <c r="E258" s="280" t="s">
        <v>344</v>
      </c>
      <c r="F258" s="281"/>
      <c r="G258" s="603">
        <f>+G251</f>
        <v>272500000</v>
      </c>
      <c r="H258" s="603">
        <f>+H251</f>
        <v>0</v>
      </c>
      <c r="I258" s="603">
        <f t="shared" ref="I258" si="59">I251</f>
        <v>272500000</v>
      </c>
      <c r="J258" s="401"/>
    </row>
    <row r="259" spans="1:13" ht="13.5" customHeight="1" thickTop="1" thickBot="1" x14ac:dyDescent="0.3">
      <c r="A259" s="37"/>
      <c r="B259" s="37"/>
      <c r="C259" s="37"/>
      <c r="D259" s="340"/>
      <c r="E259" s="341"/>
      <c r="F259" s="342"/>
      <c r="G259" s="594"/>
      <c r="H259" s="594"/>
      <c r="I259" s="594"/>
      <c r="J259" s="401"/>
    </row>
    <row r="260" spans="1:13" s="274" customFormat="1" ht="41.25" customHeight="1" thickTop="1" x14ac:dyDescent="0.25">
      <c r="A260" s="283"/>
      <c r="B260" s="343">
        <v>73019</v>
      </c>
      <c r="C260" s="343"/>
      <c r="D260" s="343" t="s">
        <v>279</v>
      </c>
      <c r="E260" s="241" t="s">
        <v>277</v>
      </c>
      <c r="F260" s="385"/>
      <c r="G260" s="639">
        <f>G261+G262+G263+G264+G265+G266+G267+G268+G269+G270+G272+G271</f>
        <v>7956000</v>
      </c>
      <c r="H260" s="639">
        <f>H261+H262+H263+H264+H265+H266+H267+H268+H269+H270+H272+H271</f>
        <v>0</v>
      </c>
      <c r="I260" s="604">
        <f>I261+I262+I263+I264+I265+I266+I267+I268+I269+I270+I272+I271</f>
        <v>7956000</v>
      </c>
      <c r="J260" s="401"/>
    </row>
    <row r="261" spans="1:13" s="273" customFormat="1" ht="25.5" customHeight="1" x14ac:dyDescent="0.25">
      <c r="A261" s="284"/>
      <c r="B261" s="275"/>
      <c r="C261" s="276">
        <v>4000</v>
      </c>
      <c r="D261" s="222" t="s">
        <v>80</v>
      </c>
      <c r="E261" s="247" t="s">
        <v>221</v>
      </c>
      <c r="F261" s="353" t="s">
        <v>361</v>
      </c>
      <c r="G261" s="640">
        <f>+I261</f>
        <v>1263000</v>
      </c>
      <c r="H261" s="640"/>
      <c r="I261" s="605">
        <v>1263000</v>
      </c>
      <c r="J261" s="401"/>
      <c r="M261" s="274"/>
    </row>
    <row r="262" spans="1:13" s="273" customFormat="1" ht="25.5" customHeight="1" x14ac:dyDescent="0.25">
      <c r="A262" s="284"/>
      <c r="B262" s="275"/>
      <c r="C262" s="276">
        <v>4010</v>
      </c>
      <c r="D262" s="222" t="s">
        <v>65</v>
      </c>
      <c r="E262" s="247" t="s">
        <v>222</v>
      </c>
      <c r="F262" s="353" t="s">
        <v>361</v>
      </c>
      <c r="G262" s="640">
        <f t="shared" ref="G262:G272" si="60">+I262</f>
        <v>1542000</v>
      </c>
      <c r="H262" s="640"/>
      <c r="I262" s="605">
        <f>1588000-46000</f>
        <v>1542000</v>
      </c>
      <c r="J262" s="401"/>
      <c r="M262" s="274"/>
    </row>
    <row r="263" spans="1:13" s="273" customFormat="1" ht="25.5" customHeight="1" x14ac:dyDescent="0.25">
      <c r="A263" s="284"/>
      <c r="B263" s="275"/>
      <c r="C263" s="276">
        <v>4040</v>
      </c>
      <c r="D263" s="222" t="s">
        <v>67</v>
      </c>
      <c r="E263" s="247" t="s">
        <v>16</v>
      </c>
      <c r="F263" s="353" t="s">
        <v>361</v>
      </c>
      <c r="G263" s="640">
        <f t="shared" si="60"/>
        <v>120000</v>
      </c>
      <c r="H263" s="640"/>
      <c r="I263" s="605">
        <v>120000</v>
      </c>
      <c r="J263" s="401"/>
      <c r="M263" s="274"/>
    </row>
    <row r="264" spans="1:13" s="273" customFormat="1" ht="25.5" customHeight="1" x14ac:dyDescent="0.25">
      <c r="A264" s="284"/>
      <c r="B264" s="275"/>
      <c r="C264" s="277">
        <v>4110</v>
      </c>
      <c r="D264" s="222" t="s">
        <v>68</v>
      </c>
      <c r="E264" s="247" t="s">
        <v>223</v>
      </c>
      <c r="F264" s="353" t="s">
        <v>361</v>
      </c>
      <c r="G264" s="640">
        <f t="shared" si="60"/>
        <v>301000</v>
      </c>
      <c r="H264" s="640"/>
      <c r="I264" s="605">
        <f>307000-6000</f>
        <v>301000</v>
      </c>
      <c r="J264" s="401"/>
      <c r="M264" s="274"/>
    </row>
    <row r="265" spans="1:13" s="273" customFormat="1" ht="25.5" customHeight="1" x14ac:dyDescent="0.25">
      <c r="A265" s="284"/>
      <c r="B265" s="275"/>
      <c r="C265" s="275">
        <v>4120</v>
      </c>
      <c r="D265" s="222" t="s">
        <v>69</v>
      </c>
      <c r="E265" s="246" t="s">
        <v>381</v>
      </c>
      <c r="F265" s="353" t="s">
        <v>361</v>
      </c>
      <c r="G265" s="640">
        <f t="shared" si="60"/>
        <v>40000</v>
      </c>
      <c r="H265" s="640"/>
      <c r="I265" s="605">
        <f>42000-2000</f>
        <v>40000</v>
      </c>
      <c r="J265" s="401"/>
      <c r="M265" s="274"/>
    </row>
    <row r="266" spans="1:13" s="273" customFormat="1" ht="25.5" customHeight="1" x14ac:dyDescent="0.25">
      <c r="A266" s="284"/>
      <c r="B266" s="275"/>
      <c r="C266" s="276">
        <v>4170</v>
      </c>
      <c r="D266" s="222" t="s">
        <v>70</v>
      </c>
      <c r="E266" s="248" t="s">
        <v>21</v>
      </c>
      <c r="F266" s="353" t="s">
        <v>361</v>
      </c>
      <c r="G266" s="640">
        <f t="shared" si="60"/>
        <v>3600000</v>
      </c>
      <c r="H266" s="640"/>
      <c r="I266" s="605">
        <v>3600000</v>
      </c>
      <c r="J266" s="401"/>
      <c r="M266" s="274"/>
    </row>
    <row r="267" spans="1:13" s="273" customFormat="1" ht="25.5" hidden="1" customHeight="1" x14ac:dyDescent="0.25">
      <c r="A267" s="284"/>
      <c r="B267" s="275"/>
      <c r="C267" s="276">
        <v>4270</v>
      </c>
      <c r="D267" s="222" t="s">
        <v>71</v>
      </c>
      <c r="E267" s="247" t="s">
        <v>224</v>
      </c>
      <c r="F267" s="353" t="s">
        <v>361</v>
      </c>
      <c r="G267" s="640">
        <f t="shared" si="60"/>
        <v>0</v>
      </c>
      <c r="H267" s="640"/>
      <c r="I267" s="605">
        <v>0</v>
      </c>
      <c r="J267" s="401"/>
      <c r="M267" s="274"/>
    </row>
    <row r="268" spans="1:13" s="273" customFormat="1" ht="25.5" customHeight="1" x14ac:dyDescent="0.25">
      <c r="A268" s="284"/>
      <c r="B268" s="275"/>
      <c r="C268" s="276">
        <v>4410</v>
      </c>
      <c r="D268" s="222" t="s">
        <v>71</v>
      </c>
      <c r="E268" s="247" t="s">
        <v>33</v>
      </c>
      <c r="F268" s="353" t="s">
        <v>361</v>
      </c>
      <c r="G268" s="640">
        <f t="shared" si="60"/>
        <v>980000</v>
      </c>
      <c r="H268" s="640"/>
      <c r="I268" s="605">
        <v>980000</v>
      </c>
      <c r="J268" s="401"/>
      <c r="M268" s="274"/>
    </row>
    <row r="269" spans="1:13" s="273" customFormat="1" ht="25.5" customHeight="1" x14ac:dyDescent="0.25">
      <c r="A269" s="284"/>
      <c r="B269" s="275"/>
      <c r="C269" s="277">
        <v>4440</v>
      </c>
      <c r="D269" s="222" t="s">
        <v>72</v>
      </c>
      <c r="E269" s="246" t="s">
        <v>35</v>
      </c>
      <c r="F269" s="353" t="s">
        <v>361</v>
      </c>
      <c r="G269" s="640">
        <f t="shared" si="60"/>
        <v>32000</v>
      </c>
      <c r="H269" s="640"/>
      <c r="I269" s="605">
        <v>32000</v>
      </c>
      <c r="J269" s="401"/>
      <c r="M269" s="274"/>
    </row>
    <row r="270" spans="1:13" s="273" customFormat="1" ht="25.5" customHeight="1" x14ac:dyDescent="0.25">
      <c r="A270" s="284"/>
      <c r="B270" s="275"/>
      <c r="C270" s="276">
        <v>4610</v>
      </c>
      <c r="D270" s="222" t="s">
        <v>73</v>
      </c>
      <c r="E270" s="247" t="s">
        <v>78</v>
      </c>
      <c r="F270" s="353" t="s">
        <v>361</v>
      </c>
      <c r="G270" s="640">
        <f t="shared" si="60"/>
        <v>7000</v>
      </c>
      <c r="H270" s="640"/>
      <c r="I270" s="605">
        <v>7000</v>
      </c>
      <c r="J270" s="401"/>
      <c r="M270" s="274"/>
    </row>
    <row r="271" spans="1:13" s="273" customFormat="1" ht="25.5" hidden="1" customHeight="1" x14ac:dyDescent="0.25">
      <c r="A271" s="284"/>
      <c r="B271" s="275"/>
      <c r="C271" s="276">
        <v>4710</v>
      </c>
      <c r="D271" s="222" t="s">
        <v>74</v>
      </c>
      <c r="E271" s="247" t="s">
        <v>387</v>
      </c>
      <c r="F271" s="353" t="s">
        <v>361</v>
      </c>
      <c r="G271" s="640">
        <f t="shared" si="60"/>
        <v>0</v>
      </c>
      <c r="H271" s="640"/>
      <c r="I271" s="605">
        <v>0</v>
      </c>
      <c r="J271" s="401"/>
      <c r="M271" s="274"/>
    </row>
    <row r="272" spans="1:13" s="273" customFormat="1" ht="25.5" customHeight="1" thickBot="1" x14ac:dyDescent="0.3">
      <c r="A272" s="284"/>
      <c r="B272" s="379"/>
      <c r="C272" s="380">
        <v>6060</v>
      </c>
      <c r="D272" s="222" t="s">
        <v>74</v>
      </c>
      <c r="E272" s="382" t="s">
        <v>225</v>
      </c>
      <c r="F272" s="353" t="s">
        <v>361</v>
      </c>
      <c r="G272" s="641">
        <f t="shared" si="60"/>
        <v>71000</v>
      </c>
      <c r="H272" s="641"/>
      <c r="I272" s="606">
        <v>71000</v>
      </c>
      <c r="J272" s="401"/>
      <c r="M272" s="274"/>
    </row>
    <row r="273" spans="1:44" s="282" customFormat="1" ht="41.45" customHeight="1" thickTop="1" thickBot="1" x14ac:dyDescent="0.25">
      <c r="A273" s="285"/>
      <c r="B273" s="278"/>
      <c r="C273" s="278"/>
      <c r="D273" s="279"/>
      <c r="E273" s="280" t="s">
        <v>360</v>
      </c>
      <c r="F273" s="281"/>
      <c r="G273" s="603">
        <f>G260</f>
        <v>7956000</v>
      </c>
      <c r="H273" s="603">
        <f t="shared" ref="H273:I273" si="61">H260</f>
        <v>0</v>
      </c>
      <c r="I273" s="603">
        <f t="shared" si="61"/>
        <v>7956000</v>
      </c>
      <c r="J273" s="401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89"/>
      <c r="V273" s="289"/>
      <c r="W273" s="289"/>
      <c r="X273" s="289"/>
      <c r="Y273" s="289"/>
      <c r="Z273" s="289"/>
      <c r="AA273" s="289"/>
      <c r="AB273" s="289"/>
      <c r="AC273" s="289"/>
      <c r="AD273" s="289"/>
      <c r="AE273" s="289"/>
      <c r="AF273" s="289"/>
      <c r="AG273" s="289"/>
      <c r="AH273" s="289"/>
      <c r="AI273" s="289"/>
      <c r="AJ273" s="289"/>
      <c r="AK273" s="289"/>
      <c r="AL273" s="289"/>
      <c r="AM273" s="289"/>
      <c r="AN273" s="289"/>
      <c r="AO273" s="289"/>
      <c r="AP273" s="289"/>
      <c r="AQ273" s="289"/>
      <c r="AR273" s="289"/>
    </row>
    <row r="274" spans="1:44" s="273" customFormat="1" ht="16.5" customHeight="1" thickTop="1" thickBot="1" x14ac:dyDescent="0.35">
      <c r="A274" s="286"/>
      <c r="B274" s="375"/>
      <c r="C274" s="375"/>
      <c r="D274" s="376"/>
      <c r="E274" s="377"/>
      <c r="F274" s="378"/>
      <c r="G274" s="607"/>
      <c r="H274" s="607"/>
      <c r="I274" s="607"/>
      <c r="J274" s="401"/>
      <c r="M274" s="274"/>
    </row>
    <row r="275" spans="1:44" s="274" customFormat="1" ht="41.25" customHeight="1" thickTop="1" x14ac:dyDescent="0.25">
      <c r="A275" s="283"/>
      <c r="B275" s="343">
        <v>73019</v>
      </c>
      <c r="C275" s="343"/>
      <c r="D275" s="343" t="s">
        <v>341</v>
      </c>
      <c r="E275" s="241" t="s">
        <v>277</v>
      </c>
      <c r="F275" s="385"/>
      <c r="G275" s="639">
        <f t="shared" ref="G275:I275" si="62">G276+G277+G278+G279+G280+G281+G282+G283+G284+G285+G286+G287+G288+G289</f>
        <v>13344000</v>
      </c>
      <c r="H275" s="639">
        <f t="shared" si="62"/>
        <v>0</v>
      </c>
      <c r="I275" s="604">
        <f t="shared" si="62"/>
        <v>13344000</v>
      </c>
      <c r="J275" s="401"/>
    </row>
    <row r="276" spans="1:44" s="273" customFormat="1" ht="28.5" customHeight="1" x14ac:dyDescent="0.25">
      <c r="A276" s="284"/>
      <c r="B276" s="275"/>
      <c r="C276" s="276">
        <v>4000</v>
      </c>
      <c r="D276" s="222" t="s">
        <v>80</v>
      </c>
      <c r="E276" s="247" t="s">
        <v>221</v>
      </c>
      <c r="F276" s="353" t="s">
        <v>226</v>
      </c>
      <c r="G276" s="640">
        <f>+I276</f>
        <v>3372000</v>
      </c>
      <c r="H276" s="640"/>
      <c r="I276" s="605">
        <v>3372000</v>
      </c>
      <c r="J276" s="401"/>
      <c r="M276" s="274"/>
    </row>
    <row r="277" spans="1:44" s="273" customFormat="1" ht="28.5" customHeight="1" x14ac:dyDescent="0.25">
      <c r="A277" s="284"/>
      <c r="B277" s="275"/>
      <c r="C277" s="276">
        <v>4010</v>
      </c>
      <c r="D277" s="222" t="s">
        <v>65</v>
      </c>
      <c r="E277" s="247" t="s">
        <v>222</v>
      </c>
      <c r="F277" s="354" t="s">
        <v>226</v>
      </c>
      <c r="G277" s="640">
        <f t="shared" ref="G277:G289" si="63">+I277</f>
        <v>1553000</v>
      </c>
      <c r="H277" s="640"/>
      <c r="I277" s="605">
        <f>1600000-47000</f>
        <v>1553000</v>
      </c>
      <c r="J277" s="401"/>
      <c r="M277" s="274"/>
    </row>
    <row r="278" spans="1:44" s="273" customFormat="1" ht="28.5" customHeight="1" x14ac:dyDescent="0.25">
      <c r="A278" s="284"/>
      <c r="B278" s="275"/>
      <c r="C278" s="276">
        <v>4040</v>
      </c>
      <c r="D278" s="222" t="s">
        <v>67</v>
      </c>
      <c r="E278" s="247" t="s">
        <v>16</v>
      </c>
      <c r="F278" s="353" t="s">
        <v>226</v>
      </c>
      <c r="G278" s="640">
        <f t="shared" si="63"/>
        <v>136000</v>
      </c>
      <c r="H278" s="640"/>
      <c r="I278" s="605">
        <v>136000</v>
      </c>
      <c r="J278" s="401"/>
      <c r="M278" s="274"/>
    </row>
    <row r="279" spans="1:44" s="273" customFormat="1" ht="28.5" customHeight="1" x14ac:dyDescent="0.25">
      <c r="A279" s="284"/>
      <c r="B279" s="275"/>
      <c r="C279" s="277">
        <v>4110</v>
      </c>
      <c r="D279" s="89" t="s">
        <v>68</v>
      </c>
      <c r="E279" s="247" t="s">
        <v>223</v>
      </c>
      <c r="F279" s="354" t="s">
        <v>226</v>
      </c>
      <c r="G279" s="640">
        <f t="shared" si="63"/>
        <v>416000</v>
      </c>
      <c r="H279" s="642"/>
      <c r="I279" s="691">
        <f>420000-4000</f>
        <v>416000</v>
      </c>
      <c r="J279" s="401"/>
      <c r="M279" s="274"/>
    </row>
    <row r="280" spans="1:44" s="273" customFormat="1" ht="28.5" customHeight="1" x14ac:dyDescent="0.25">
      <c r="A280" s="284"/>
      <c r="B280" s="275"/>
      <c r="C280" s="275">
        <v>4120</v>
      </c>
      <c r="D280" s="112" t="s">
        <v>69</v>
      </c>
      <c r="E280" s="246" t="s">
        <v>381</v>
      </c>
      <c r="F280" s="355" t="s">
        <v>226</v>
      </c>
      <c r="G280" s="640">
        <f t="shared" si="63"/>
        <v>45000</v>
      </c>
      <c r="H280" s="640"/>
      <c r="I280" s="692">
        <f>50000-5000</f>
        <v>45000</v>
      </c>
      <c r="J280" s="401"/>
      <c r="M280" s="274"/>
    </row>
    <row r="281" spans="1:44" s="273" customFormat="1" ht="28.5" customHeight="1" x14ac:dyDescent="0.25">
      <c r="A281" s="284"/>
      <c r="B281" s="275"/>
      <c r="C281" s="277">
        <v>4170</v>
      </c>
      <c r="D281" s="89" t="s">
        <v>70</v>
      </c>
      <c r="E281" s="693" t="s">
        <v>21</v>
      </c>
      <c r="F281" s="354" t="s">
        <v>226</v>
      </c>
      <c r="G281" s="640">
        <f t="shared" si="63"/>
        <v>7541000</v>
      </c>
      <c r="H281" s="642"/>
      <c r="I281" s="608">
        <v>7541000</v>
      </c>
      <c r="J281" s="401"/>
      <c r="M281" s="274"/>
    </row>
    <row r="282" spans="1:44" s="273" customFormat="1" ht="28.5" customHeight="1" x14ac:dyDescent="0.25">
      <c r="A282" s="284"/>
      <c r="B282" s="275"/>
      <c r="C282" s="277">
        <v>4270</v>
      </c>
      <c r="D282" s="222" t="s">
        <v>71</v>
      </c>
      <c r="E282" s="246" t="s">
        <v>224</v>
      </c>
      <c r="F282" s="354" t="s">
        <v>226</v>
      </c>
      <c r="G282" s="640">
        <f t="shared" si="63"/>
        <v>2000</v>
      </c>
      <c r="H282" s="640"/>
      <c r="I282" s="605">
        <v>2000</v>
      </c>
      <c r="J282" s="401"/>
      <c r="M282" s="274"/>
    </row>
    <row r="283" spans="1:44" s="273" customFormat="1" ht="28.5" customHeight="1" x14ac:dyDescent="0.25">
      <c r="A283" s="284"/>
      <c r="B283" s="275"/>
      <c r="C283" s="276">
        <v>4410</v>
      </c>
      <c r="D283" s="222" t="s">
        <v>72</v>
      </c>
      <c r="E283" s="247" t="s">
        <v>33</v>
      </c>
      <c r="F283" s="354" t="s">
        <v>226</v>
      </c>
      <c r="G283" s="640">
        <f t="shared" si="63"/>
        <v>10000</v>
      </c>
      <c r="H283" s="640"/>
      <c r="I283" s="605">
        <v>10000</v>
      </c>
      <c r="J283" s="401"/>
      <c r="M283" s="274"/>
    </row>
    <row r="284" spans="1:44" s="273" customFormat="1" ht="28.5" customHeight="1" x14ac:dyDescent="0.25">
      <c r="A284" s="284"/>
      <c r="B284" s="275"/>
      <c r="C284" s="276">
        <v>4420</v>
      </c>
      <c r="D284" s="222" t="s">
        <v>73</v>
      </c>
      <c r="E284" s="247" t="s">
        <v>88</v>
      </c>
      <c r="F284" s="354" t="s">
        <v>226</v>
      </c>
      <c r="G284" s="640">
        <f t="shared" si="63"/>
        <v>70000</v>
      </c>
      <c r="H284" s="640"/>
      <c r="I284" s="605">
        <v>70000</v>
      </c>
      <c r="J284" s="401"/>
      <c r="M284" s="274"/>
    </row>
    <row r="285" spans="1:44" s="273" customFormat="1" ht="28.5" customHeight="1" x14ac:dyDescent="0.25">
      <c r="A285" s="284"/>
      <c r="B285" s="275"/>
      <c r="C285" s="277">
        <v>4430</v>
      </c>
      <c r="D285" s="222" t="s">
        <v>74</v>
      </c>
      <c r="E285" s="246" t="s">
        <v>34</v>
      </c>
      <c r="F285" s="354" t="s">
        <v>226</v>
      </c>
      <c r="G285" s="640">
        <f t="shared" si="63"/>
        <v>6000</v>
      </c>
      <c r="H285" s="640"/>
      <c r="I285" s="605">
        <v>6000</v>
      </c>
      <c r="J285" s="401"/>
      <c r="M285" s="274"/>
    </row>
    <row r="286" spans="1:44" s="273" customFormat="1" ht="28.5" customHeight="1" x14ac:dyDescent="0.25">
      <c r="A286" s="284"/>
      <c r="B286" s="275"/>
      <c r="C286" s="276">
        <v>4440</v>
      </c>
      <c r="D286" s="222" t="s">
        <v>91</v>
      </c>
      <c r="E286" s="246" t="s">
        <v>35</v>
      </c>
      <c r="F286" s="354" t="s">
        <v>226</v>
      </c>
      <c r="G286" s="640">
        <f t="shared" si="63"/>
        <v>29000</v>
      </c>
      <c r="H286" s="640"/>
      <c r="I286" s="605">
        <v>29000</v>
      </c>
      <c r="J286" s="401"/>
      <c r="M286" s="274"/>
    </row>
    <row r="287" spans="1:44" s="273" customFormat="1" ht="28.5" customHeight="1" x14ac:dyDescent="0.25">
      <c r="A287" s="284"/>
      <c r="B287" s="275"/>
      <c r="C287" s="276">
        <v>4540</v>
      </c>
      <c r="D287" s="222" t="s">
        <v>92</v>
      </c>
      <c r="E287" s="247" t="s">
        <v>227</v>
      </c>
      <c r="F287" s="354" t="s">
        <v>226</v>
      </c>
      <c r="G287" s="640">
        <f t="shared" si="63"/>
        <v>48000</v>
      </c>
      <c r="H287" s="640"/>
      <c r="I287" s="605">
        <v>48000</v>
      </c>
      <c r="J287" s="401"/>
      <c r="K287" s="287"/>
      <c r="L287" s="287"/>
      <c r="M287" s="524"/>
      <c r="N287" s="287"/>
      <c r="O287" s="287"/>
      <c r="P287" s="287"/>
      <c r="Q287" s="287"/>
      <c r="R287" s="287"/>
      <c r="S287" s="287"/>
      <c r="T287" s="287"/>
      <c r="U287" s="287"/>
      <c r="V287" s="287"/>
      <c r="W287" s="287"/>
      <c r="X287" s="287"/>
      <c r="Y287" s="287"/>
      <c r="Z287" s="287"/>
      <c r="AA287" s="287"/>
      <c r="AB287" s="287"/>
      <c r="AC287" s="287"/>
      <c r="AD287" s="287"/>
      <c r="AE287" s="287"/>
      <c r="AF287" s="287"/>
      <c r="AG287" s="287"/>
      <c r="AH287" s="287"/>
      <c r="AI287" s="287"/>
      <c r="AJ287" s="287"/>
      <c r="AK287" s="287"/>
      <c r="AL287" s="287"/>
      <c r="AM287" s="287"/>
      <c r="AN287" s="287"/>
      <c r="AO287" s="287"/>
      <c r="AP287" s="287"/>
    </row>
    <row r="288" spans="1:44" s="273" customFormat="1" ht="28.5" customHeight="1" x14ac:dyDescent="0.25">
      <c r="A288" s="284"/>
      <c r="B288" s="275"/>
      <c r="C288" s="277">
        <v>4700</v>
      </c>
      <c r="D288" s="222" t="s">
        <v>176</v>
      </c>
      <c r="E288" s="246" t="s">
        <v>38</v>
      </c>
      <c r="F288" s="354" t="s">
        <v>226</v>
      </c>
      <c r="G288" s="640">
        <f t="shared" si="63"/>
        <v>15000</v>
      </c>
      <c r="H288" s="640"/>
      <c r="I288" s="605">
        <v>15000</v>
      </c>
      <c r="J288" s="401"/>
      <c r="K288" s="287"/>
      <c r="L288" s="287"/>
      <c r="M288" s="524"/>
      <c r="N288" s="287"/>
      <c r="O288" s="287"/>
      <c r="P288" s="287"/>
      <c r="Q288" s="287"/>
      <c r="R288" s="287"/>
      <c r="S288" s="287"/>
      <c r="T288" s="287"/>
      <c r="U288" s="287"/>
      <c r="V288" s="287"/>
      <c r="W288" s="287"/>
      <c r="X288" s="287"/>
      <c r="Y288" s="287"/>
      <c r="Z288" s="287"/>
      <c r="AA288" s="287"/>
      <c r="AB288" s="287"/>
      <c r="AC288" s="287"/>
      <c r="AD288" s="287"/>
      <c r="AE288" s="287"/>
      <c r="AF288" s="287"/>
      <c r="AG288" s="287"/>
      <c r="AH288" s="287"/>
      <c r="AI288" s="287"/>
      <c r="AJ288" s="287"/>
      <c r="AK288" s="287"/>
      <c r="AL288" s="287"/>
      <c r="AM288" s="287"/>
      <c r="AN288" s="287"/>
      <c r="AO288" s="287"/>
      <c r="AP288" s="287"/>
    </row>
    <row r="289" spans="1:42" s="273" customFormat="1" ht="28.5" customHeight="1" thickBot="1" x14ac:dyDescent="0.3">
      <c r="A289" s="284"/>
      <c r="B289" s="379"/>
      <c r="C289" s="380">
        <v>6060</v>
      </c>
      <c r="D289" s="381" t="s">
        <v>228</v>
      </c>
      <c r="E289" s="382" t="s">
        <v>225</v>
      </c>
      <c r="F289" s="383" t="s">
        <v>226</v>
      </c>
      <c r="G289" s="641">
        <f t="shared" si="63"/>
        <v>101000</v>
      </c>
      <c r="H289" s="641"/>
      <c r="I289" s="606">
        <v>101000</v>
      </c>
      <c r="J289" s="401"/>
      <c r="K289" s="287"/>
      <c r="L289" s="287"/>
      <c r="M289" s="524"/>
      <c r="N289" s="287"/>
      <c r="O289" s="287"/>
      <c r="P289" s="287"/>
      <c r="Q289" s="287"/>
      <c r="R289" s="287"/>
      <c r="S289" s="287"/>
      <c r="T289" s="287"/>
      <c r="U289" s="287"/>
      <c r="V289" s="287"/>
      <c r="W289" s="287"/>
      <c r="X289" s="287"/>
      <c r="Y289" s="287"/>
      <c r="Z289" s="287"/>
      <c r="AA289" s="287"/>
      <c r="AB289" s="287"/>
      <c r="AC289" s="287"/>
      <c r="AD289" s="287"/>
      <c r="AE289" s="287"/>
      <c r="AF289" s="287"/>
      <c r="AG289" s="287"/>
      <c r="AH289" s="287"/>
      <c r="AI289" s="287"/>
      <c r="AJ289" s="287"/>
      <c r="AK289" s="287"/>
      <c r="AL289" s="287"/>
      <c r="AM289" s="287"/>
      <c r="AN289" s="287"/>
      <c r="AO289" s="287"/>
      <c r="AP289" s="287"/>
    </row>
    <row r="290" spans="1:42" s="282" customFormat="1" ht="36.6" customHeight="1" thickTop="1" thickBot="1" x14ac:dyDescent="0.25">
      <c r="A290" s="285"/>
      <c r="B290" s="278"/>
      <c r="C290" s="278"/>
      <c r="D290" s="279"/>
      <c r="E290" s="280" t="s">
        <v>229</v>
      </c>
      <c r="F290" s="281"/>
      <c r="G290" s="603">
        <f>G275</f>
        <v>13344000</v>
      </c>
      <c r="H290" s="603">
        <f t="shared" ref="H290:I290" si="64">H275</f>
        <v>0</v>
      </c>
      <c r="I290" s="603">
        <f t="shared" si="64"/>
        <v>13344000</v>
      </c>
      <c r="J290" s="401"/>
      <c r="K290" s="288"/>
      <c r="L290" s="288"/>
      <c r="M290" s="288"/>
      <c r="N290" s="288"/>
      <c r="O290" s="288"/>
      <c r="P290" s="288"/>
      <c r="Q290" s="288"/>
      <c r="R290" s="288"/>
      <c r="S290" s="288"/>
      <c r="T290" s="288"/>
      <c r="U290" s="288"/>
      <c r="V290" s="288"/>
      <c r="W290" s="288"/>
      <c r="X290" s="288"/>
      <c r="Y290" s="288"/>
      <c r="Z290" s="288"/>
      <c r="AA290" s="288"/>
      <c r="AB290" s="288"/>
      <c r="AC290" s="288"/>
      <c r="AD290" s="288"/>
      <c r="AE290" s="288"/>
      <c r="AF290" s="288"/>
      <c r="AG290" s="288"/>
      <c r="AH290" s="288"/>
      <c r="AI290" s="288"/>
      <c r="AJ290" s="288"/>
      <c r="AK290" s="288"/>
      <c r="AL290" s="288"/>
      <c r="AM290" s="288"/>
      <c r="AN290" s="288"/>
      <c r="AO290" s="288"/>
      <c r="AP290" s="288"/>
    </row>
    <row r="291" spans="1:42" ht="50.25" customHeight="1" thickTop="1" thickBot="1" x14ac:dyDescent="0.3">
      <c r="A291" s="37"/>
      <c r="B291" s="44"/>
      <c r="C291" s="45"/>
      <c r="D291" s="46"/>
      <c r="E291" s="47" t="s">
        <v>206</v>
      </c>
      <c r="F291" s="170"/>
      <c r="G291" s="577">
        <f t="shared" ref="G291:H291" si="65">G210+G273+G290+G235+G241+G249+G258</f>
        <v>21738172000</v>
      </c>
      <c r="H291" s="577">
        <f t="shared" si="65"/>
        <v>4034275000</v>
      </c>
      <c r="I291" s="577">
        <f>I210+I273+I290+I235+I241+I249+I258</f>
        <v>25772447000</v>
      </c>
      <c r="J291" s="401"/>
      <c r="M291" s="521">
        <v>25144694000</v>
      </c>
    </row>
    <row r="292" spans="1:42" ht="18.75" thickTop="1" x14ac:dyDescent="0.25">
      <c r="G292" s="401"/>
      <c r="H292" s="401"/>
      <c r="I292" s="401"/>
    </row>
    <row r="293" spans="1:42" x14ac:dyDescent="0.25">
      <c r="G293" s="401"/>
      <c r="H293" s="401"/>
      <c r="I293" s="401"/>
    </row>
    <row r="294" spans="1:42" ht="37.5" customHeight="1" x14ac:dyDescent="0.25">
      <c r="F294" s="504"/>
      <c r="G294" s="401"/>
      <c r="H294" s="401"/>
      <c r="I294" s="609"/>
      <c r="M294" s="525" t="e">
        <f>M291-#REF!</f>
        <v>#REF!</v>
      </c>
    </row>
    <row r="295" spans="1:42" ht="39" customHeight="1" x14ac:dyDescent="0.25">
      <c r="G295" s="401"/>
      <c r="H295" s="610"/>
      <c r="I295" s="610"/>
    </row>
    <row r="296" spans="1:42" ht="39" customHeight="1" x14ac:dyDescent="0.25">
      <c r="G296" s="401"/>
      <c r="H296" s="610"/>
      <c r="I296" s="611"/>
    </row>
    <row r="297" spans="1:42" ht="39" customHeight="1" x14ac:dyDescent="0.25">
      <c r="G297" s="401"/>
      <c r="H297" s="610"/>
      <c r="I297" s="611"/>
    </row>
    <row r="298" spans="1:42" ht="39" customHeight="1" x14ac:dyDescent="0.25">
      <c r="G298" s="401"/>
      <c r="H298" s="610"/>
      <c r="I298" s="611"/>
    </row>
    <row r="299" spans="1:42" ht="39" customHeight="1" x14ac:dyDescent="0.25">
      <c r="G299" s="401"/>
      <c r="H299" s="610"/>
      <c r="I299" s="611"/>
    </row>
    <row r="300" spans="1:42" ht="39" customHeight="1" x14ac:dyDescent="0.25">
      <c r="G300" s="401"/>
      <c r="H300" s="610"/>
      <c r="I300" s="611"/>
    </row>
    <row r="301" spans="1:42" ht="39" customHeight="1" x14ac:dyDescent="0.25">
      <c r="D301" s="5"/>
      <c r="E301" s="5"/>
      <c r="F301" s="5"/>
      <c r="G301" s="401"/>
      <c r="H301" s="610"/>
      <c r="I301" s="612"/>
    </row>
    <row r="302" spans="1:42" ht="39" customHeight="1" x14ac:dyDescent="0.25">
      <c r="D302" s="5"/>
      <c r="E302" s="5"/>
      <c r="F302" s="5"/>
      <c r="G302" s="401"/>
      <c r="H302" s="610"/>
      <c r="I302" s="611"/>
    </row>
    <row r="303" spans="1:42" ht="39" customHeight="1" x14ac:dyDescent="0.25">
      <c r="D303" s="5"/>
      <c r="E303" s="5"/>
      <c r="F303" s="5"/>
      <c r="G303" s="401"/>
      <c r="H303" s="610"/>
      <c r="I303" s="612"/>
    </row>
    <row r="304" spans="1:42" ht="39" customHeight="1" x14ac:dyDescent="0.25">
      <c r="D304" s="5"/>
      <c r="E304" s="5"/>
      <c r="F304" s="5"/>
      <c r="G304" s="401"/>
      <c r="H304" s="610"/>
      <c r="I304" s="610"/>
    </row>
    <row r="305" spans="4:9" ht="39" customHeight="1" x14ac:dyDescent="0.25">
      <c r="D305" s="5"/>
      <c r="E305" s="5"/>
      <c r="F305" s="5"/>
      <c r="G305" s="401"/>
      <c r="H305" s="610"/>
      <c r="I305" s="610"/>
    </row>
    <row r="306" spans="4:9" ht="39" customHeight="1" x14ac:dyDescent="0.25">
      <c r="D306" s="5"/>
      <c r="E306" s="5"/>
      <c r="F306" s="5"/>
      <c r="G306" s="401"/>
      <c r="H306" s="610"/>
      <c r="I306" s="610"/>
    </row>
    <row r="307" spans="4:9" ht="39" customHeight="1" x14ac:dyDescent="0.25">
      <c r="D307" s="5"/>
      <c r="E307" s="5"/>
      <c r="F307" s="5"/>
      <c r="G307" s="401"/>
      <c r="H307" s="610"/>
      <c r="I307" s="610"/>
    </row>
    <row r="308" spans="4:9" ht="39" customHeight="1" x14ac:dyDescent="0.25">
      <c r="D308" s="5"/>
      <c r="E308" s="5"/>
      <c r="F308" s="5"/>
      <c r="G308" s="401"/>
      <c r="H308" s="610"/>
      <c r="I308" s="610"/>
    </row>
    <row r="309" spans="4:9" ht="39" customHeight="1" x14ac:dyDescent="0.25">
      <c r="D309" s="5"/>
      <c r="E309" s="5"/>
      <c r="F309" s="5"/>
      <c r="G309" s="401"/>
      <c r="H309" s="610"/>
      <c r="I309" s="610"/>
    </row>
    <row r="310" spans="4:9" ht="39" customHeight="1" x14ac:dyDescent="0.25">
      <c r="D310" s="5"/>
      <c r="E310" s="5"/>
      <c r="F310" s="5"/>
      <c r="G310" s="401"/>
      <c r="H310" s="610"/>
      <c r="I310" s="610"/>
    </row>
    <row r="311" spans="4:9" ht="39" customHeight="1" x14ac:dyDescent="0.25">
      <c r="D311" s="5"/>
      <c r="E311" s="5"/>
      <c r="F311" s="5"/>
      <c r="G311" s="401"/>
      <c r="H311" s="613"/>
      <c r="I311" s="613"/>
    </row>
    <row r="312" spans="4:9" x14ac:dyDescent="0.25">
      <c r="D312" s="5"/>
      <c r="E312" s="5"/>
      <c r="F312" s="5"/>
      <c r="G312" s="401"/>
      <c r="H312" s="613"/>
      <c r="I312" s="613"/>
    </row>
    <row r="313" spans="4:9" x14ac:dyDescent="0.25">
      <c r="D313" s="5"/>
      <c r="E313" s="5"/>
      <c r="F313" s="5"/>
      <c r="G313" s="401"/>
      <c r="H313" s="613"/>
      <c r="I313" s="613"/>
    </row>
    <row r="314" spans="4:9" x14ac:dyDescent="0.25">
      <c r="D314" s="5"/>
      <c r="E314" s="5"/>
      <c r="F314" s="5"/>
      <c r="G314" s="401"/>
      <c r="H314" s="613"/>
      <c r="I314" s="613"/>
    </row>
    <row r="315" spans="4:9" x14ac:dyDescent="0.25">
      <c r="D315" s="5"/>
      <c r="E315" s="5"/>
      <c r="F315" s="5"/>
      <c r="G315" s="401"/>
      <c r="H315" s="613"/>
      <c r="I315" s="613"/>
    </row>
    <row r="316" spans="4:9" x14ac:dyDescent="0.25">
      <c r="D316" s="5"/>
      <c r="E316" s="5"/>
      <c r="F316" s="5"/>
      <c r="G316" s="401"/>
      <c r="H316" s="613"/>
      <c r="I316" s="613"/>
    </row>
    <row r="317" spans="4:9" x14ac:dyDescent="0.25">
      <c r="D317" s="5"/>
      <c r="E317" s="5"/>
      <c r="F317" s="5"/>
      <c r="G317" s="401"/>
      <c r="H317" s="613"/>
      <c r="I317" s="613"/>
    </row>
    <row r="318" spans="4:9" x14ac:dyDescent="0.25">
      <c r="D318" s="5"/>
      <c r="E318" s="5"/>
      <c r="F318" s="5"/>
      <c r="G318" s="401"/>
      <c r="H318" s="613"/>
      <c r="I318" s="613"/>
    </row>
    <row r="319" spans="4:9" x14ac:dyDescent="0.25">
      <c r="D319" s="5"/>
      <c r="E319" s="5"/>
      <c r="F319" s="5"/>
      <c r="G319" s="401"/>
      <c r="H319" s="613"/>
      <c r="I319" s="613"/>
    </row>
    <row r="320" spans="4:9" x14ac:dyDescent="0.25">
      <c r="D320" s="5"/>
      <c r="E320" s="5"/>
      <c r="F320" s="5"/>
      <c r="G320" s="401"/>
      <c r="H320" s="613"/>
      <c r="I320" s="613"/>
    </row>
    <row r="321" spans="4:9" x14ac:dyDescent="0.25">
      <c r="D321" s="5"/>
      <c r="E321" s="5"/>
      <c r="F321" s="5"/>
      <c r="G321" s="401"/>
      <c r="H321" s="613"/>
      <c r="I321" s="613"/>
    </row>
    <row r="322" spans="4:9" x14ac:dyDescent="0.25">
      <c r="D322" s="5"/>
      <c r="E322" s="5"/>
      <c r="F322" s="5"/>
      <c r="G322" s="401"/>
      <c r="H322" s="613"/>
      <c r="I322" s="613"/>
    </row>
    <row r="323" spans="4:9" x14ac:dyDescent="0.25">
      <c r="D323" s="5"/>
      <c r="E323" s="5"/>
      <c r="F323" s="5"/>
      <c r="G323" s="401"/>
      <c r="H323" s="613"/>
      <c r="I323" s="613"/>
    </row>
    <row r="324" spans="4:9" x14ac:dyDescent="0.25">
      <c r="D324" s="5"/>
      <c r="E324" s="5"/>
      <c r="F324" s="5"/>
      <c r="G324" s="401"/>
      <c r="H324" s="613"/>
      <c r="I324" s="613"/>
    </row>
    <row r="325" spans="4:9" x14ac:dyDescent="0.25">
      <c r="D325" s="5"/>
      <c r="E325" s="5"/>
      <c r="F325" s="5"/>
      <c r="G325" s="401"/>
      <c r="H325" s="613"/>
      <c r="I325" s="613"/>
    </row>
    <row r="326" spans="4:9" x14ac:dyDescent="0.25">
      <c r="D326" s="5"/>
      <c r="E326" s="5"/>
      <c r="F326" s="5"/>
      <c r="G326" s="401"/>
      <c r="H326" s="613"/>
      <c r="I326" s="613"/>
    </row>
    <row r="327" spans="4:9" x14ac:dyDescent="0.25">
      <c r="D327" s="5"/>
      <c r="E327" s="5"/>
      <c r="F327" s="5"/>
      <c r="G327" s="401"/>
      <c r="H327" s="613"/>
      <c r="I327" s="613"/>
    </row>
    <row r="328" spans="4:9" x14ac:dyDescent="0.25">
      <c r="D328" s="5"/>
      <c r="E328" s="5"/>
      <c r="F328" s="5"/>
      <c r="G328" s="401"/>
      <c r="H328" s="613"/>
      <c r="I328" s="613"/>
    </row>
    <row r="329" spans="4:9" x14ac:dyDescent="0.25">
      <c r="D329" s="5"/>
      <c r="E329" s="5"/>
      <c r="F329" s="5"/>
      <c r="G329" s="401"/>
      <c r="H329" s="613"/>
      <c r="I329" s="613"/>
    </row>
    <row r="330" spans="4:9" x14ac:dyDescent="0.25">
      <c r="D330" s="5"/>
      <c r="E330" s="5"/>
      <c r="F330" s="5"/>
      <c r="G330" s="401"/>
      <c r="H330" s="613"/>
      <c r="I330" s="613"/>
    </row>
    <row r="331" spans="4:9" x14ac:dyDescent="0.25">
      <c r="D331" s="5"/>
      <c r="E331" s="5"/>
      <c r="F331" s="5"/>
      <c r="G331" s="401"/>
      <c r="H331" s="613"/>
      <c r="I331" s="613"/>
    </row>
    <row r="332" spans="4:9" x14ac:dyDescent="0.25">
      <c r="D332" s="5"/>
      <c r="E332" s="5"/>
      <c r="F332" s="5"/>
      <c r="G332" s="401"/>
      <c r="H332" s="613"/>
      <c r="I332" s="613"/>
    </row>
    <row r="333" spans="4:9" x14ac:dyDescent="0.25">
      <c r="D333" s="5"/>
      <c r="E333" s="5"/>
      <c r="F333" s="5"/>
      <c r="G333" s="401"/>
      <c r="H333" s="613"/>
      <c r="I333" s="613"/>
    </row>
    <row r="334" spans="4:9" x14ac:dyDescent="0.25">
      <c r="D334" s="5"/>
      <c r="E334" s="5"/>
      <c r="F334" s="5"/>
      <c r="G334" s="401"/>
      <c r="H334" s="613"/>
      <c r="I334" s="613"/>
    </row>
    <row r="335" spans="4:9" x14ac:dyDescent="0.25">
      <c r="D335" s="5"/>
      <c r="E335" s="5"/>
      <c r="F335" s="5"/>
      <c r="G335" s="401"/>
      <c r="H335" s="613"/>
      <c r="I335" s="613"/>
    </row>
    <row r="336" spans="4:9" x14ac:dyDescent="0.25">
      <c r="D336" s="5"/>
      <c r="E336" s="5"/>
      <c r="F336" s="5"/>
      <c r="G336" s="401"/>
      <c r="H336" s="613"/>
      <c r="I336" s="613"/>
    </row>
    <row r="337" spans="4:9" x14ac:dyDescent="0.25">
      <c r="D337" s="5"/>
      <c r="E337" s="5"/>
      <c r="F337" s="5"/>
      <c r="G337" s="401"/>
      <c r="H337" s="613"/>
      <c r="I337" s="613"/>
    </row>
    <row r="338" spans="4:9" x14ac:dyDescent="0.25">
      <c r="D338" s="5"/>
      <c r="E338" s="5"/>
      <c r="F338" s="5"/>
      <c r="G338" s="401"/>
      <c r="H338" s="613"/>
      <c r="I338" s="613"/>
    </row>
    <row r="339" spans="4:9" x14ac:dyDescent="0.25">
      <c r="D339" s="5"/>
      <c r="E339" s="5"/>
      <c r="F339" s="5"/>
      <c r="G339" s="401"/>
      <c r="H339" s="613"/>
      <c r="I339" s="613"/>
    </row>
    <row r="340" spans="4:9" x14ac:dyDescent="0.25">
      <c r="D340" s="5"/>
      <c r="E340" s="5"/>
      <c r="F340" s="5"/>
      <c r="G340" s="401"/>
      <c r="H340" s="613"/>
      <c r="I340" s="613"/>
    </row>
    <row r="341" spans="4:9" x14ac:dyDescent="0.25">
      <c r="D341" s="5"/>
      <c r="E341" s="5"/>
      <c r="F341" s="5"/>
      <c r="G341" s="401"/>
      <c r="H341" s="613"/>
      <c r="I341" s="613"/>
    </row>
    <row r="342" spans="4:9" x14ac:dyDescent="0.25">
      <c r="D342" s="5"/>
      <c r="E342" s="5"/>
      <c r="F342" s="5"/>
      <c r="G342" s="401"/>
      <c r="H342" s="613"/>
      <c r="I342" s="613"/>
    </row>
    <row r="343" spans="4:9" x14ac:dyDescent="0.25">
      <c r="D343" s="5"/>
      <c r="E343" s="5"/>
      <c r="F343" s="5"/>
      <c r="G343" s="401"/>
      <c r="H343" s="613"/>
      <c r="I343" s="613"/>
    </row>
    <row r="344" spans="4:9" x14ac:dyDescent="0.25">
      <c r="D344" s="5"/>
      <c r="E344" s="5"/>
      <c r="F344" s="5"/>
      <c r="G344" s="401"/>
      <c r="H344" s="613"/>
      <c r="I344" s="613"/>
    </row>
    <row r="345" spans="4:9" x14ac:dyDescent="0.25">
      <c r="D345" s="5"/>
      <c r="E345" s="5"/>
      <c r="F345" s="5"/>
      <c r="G345" s="401"/>
      <c r="H345" s="613"/>
      <c r="I345" s="613"/>
    </row>
    <row r="346" spans="4:9" x14ac:dyDescent="0.25">
      <c r="D346" s="5"/>
      <c r="E346" s="5"/>
      <c r="F346" s="5"/>
      <c r="G346" s="401"/>
      <c r="H346" s="613"/>
      <c r="I346" s="613"/>
    </row>
    <row r="347" spans="4:9" x14ac:dyDescent="0.25">
      <c r="D347" s="5"/>
      <c r="E347" s="5"/>
      <c r="F347" s="5"/>
      <c r="G347" s="401"/>
      <c r="H347" s="613"/>
      <c r="I347" s="613"/>
    </row>
    <row r="348" spans="4:9" x14ac:dyDescent="0.25">
      <c r="D348" s="5"/>
      <c r="E348" s="5"/>
      <c r="F348" s="5"/>
      <c r="G348" s="401"/>
      <c r="H348" s="613"/>
      <c r="I348" s="613"/>
    </row>
    <row r="349" spans="4:9" x14ac:dyDescent="0.25">
      <c r="D349" s="5"/>
      <c r="E349" s="5"/>
      <c r="F349" s="5"/>
      <c r="G349" s="401"/>
      <c r="H349" s="613"/>
      <c r="I349" s="613"/>
    </row>
    <row r="350" spans="4:9" x14ac:dyDescent="0.25">
      <c r="D350" s="5"/>
      <c r="E350" s="5"/>
      <c r="F350" s="5"/>
      <c r="G350" s="401"/>
      <c r="H350" s="613"/>
      <c r="I350" s="613"/>
    </row>
    <row r="351" spans="4:9" x14ac:dyDescent="0.25">
      <c r="D351" s="5"/>
      <c r="E351" s="5"/>
      <c r="F351" s="5"/>
      <c r="G351" s="401"/>
      <c r="H351" s="613"/>
      <c r="I351" s="613"/>
    </row>
    <row r="352" spans="4:9" x14ac:dyDescent="0.25">
      <c r="D352" s="5"/>
      <c r="E352" s="5"/>
      <c r="F352" s="5"/>
      <c r="G352" s="401"/>
      <c r="H352" s="613"/>
      <c r="I352" s="613"/>
    </row>
    <row r="353" spans="4:9" x14ac:dyDescent="0.25">
      <c r="D353" s="5"/>
      <c r="E353" s="5"/>
      <c r="F353" s="5"/>
      <c r="G353" s="401"/>
      <c r="H353" s="613"/>
      <c r="I353" s="613"/>
    </row>
    <row r="354" spans="4:9" x14ac:dyDescent="0.25">
      <c r="D354" s="5"/>
      <c r="E354" s="5"/>
      <c r="F354" s="5"/>
      <c r="G354" s="401"/>
      <c r="H354" s="613"/>
      <c r="I354" s="613"/>
    </row>
    <row r="355" spans="4:9" x14ac:dyDescent="0.25">
      <c r="D355" s="5"/>
      <c r="E355" s="5"/>
      <c r="F355" s="5"/>
      <c r="G355" s="401"/>
      <c r="H355" s="613"/>
      <c r="I355" s="613"/>
    </row>
    <row r="356" spans="4:9" x14ac:dyDescent="0.25">
      <c r="D356" s="5"/>
      <c r="E356" s="5"/>
      <c r="F356" s="5"/>
      <c r="G356" s="401"/>
      <c r="H356" s="613"/>
      <c r="I356" s="613"/>
    </row>
    <row r="357" spans="4:9" x14ac:dyDescent="0.25">
      <c r="D357" s="5"/>
      <c r="E357" s="5"/>
      <c r="F357" s="5"/>
      <c r="G357" s="401"/>
      <c r="H357" s="613"/>
      <c r="I357" s="613"/>
    </row>
    <row r="358" spans="4:9" x14ac:dyDescent="0.25">
      <c r="D358" s="5"/>
      <c r="E358" s="5"/>
      <c r="F358" s="5"/>
      <c r="G358" s="401"/>
      <c r="H358" s="613"/>
      <c r="I358" s="613"/>
    </row>
    <row r="359" spans="4:9" x14ac:dyDescent="0.25">
      <c r="D359" s="5"/>
      <c r="E359" s="5"/>
      <c r="F359" s="5"/>
      <c r="G359" s="401"/>
      <c r="H359" s="613"/>
      <c r="I359" s="613"/>
    </row>
    <row r="360" spans="4:9" x14ac:dyDescent="0.25">
      <c r="D360" s="5"/>
      <c r="E360" s="5"/>
      <c r="F360" s="5"/>
      <c r="G360" s="401"/>
      <c r="H360" s="613"/>
      <c r="I360" s="613"/>
    </row>
    <row r="361" spans="4:9" x14ac:dyDescent="0.25">
      <c r="D361" s="5"/>
      <c r="E361" s="5"/>
      <c r="F361" s="5"/>
      <c r="G361" s="401"/>
      <c r="H361" s="613"/>
      <c r="I361" s="613"/>
    </row>
    <row r="362" spans="4:9" x14ac:dyDescent="0.25">
      <c r="D362" s="5"/>
      <c r="E362" s="5"/>
      <c r="F362" s="5"/>
      <c r="G362" s="401"/>
      <c r="H362" s="613"/>
      <c r="I362" s="613"/>
    </row>
    <row r="363" spans="4:9" x14ac:dyDescent="0.25">
      <c r="D363" s="5"/>
      <c r="E363" s="5"/>
      <c r="F363" s="5"/>
      <c r="G363" s="401"/>
      <c r="H363" s="613"/>
      <c r="I363" s="613"/>
    </row>
    <row r="364" spans="4:9" x14ac:dyDescent="0.25">
      <c r="D364" s="5"/>
      <c r="E364" s="5"/>
      <c r="F364" s="5"/>
      <c r="G364" s="401"/>
      <c r="H364" s="613"/>
      <c r="I364" s="613"/>
    </row>
    <row r="365" spans="4:9" x14ac:dyDescent="0.25">
      <c r="D365" s="5"/>
      <c r="E365" s="5"/>
      <c r="F365" s="5"/>
      <c r="G365" s="401"/>
      <c r="H365" s="613"/>
      <c r="I365" s="613"/>
    </row>
    <row r="366" spans="4:9" x14ac:dyDescent="0.25">
      <c r="D366" s="5"/>
      <c r="E366" s="5"/>
      <c r="F366" s="5"/>
      <c r="G366" s="401"/>
      <c r="H366" s="613"/>
      <c r="I366" s="613"/>
    </row>
    <row r="367" spans="4:9" x14ac:dyDescent="0.25">
      <c r="D367" s="5"/>
      <c r="E367" s="5"/>
      <c r="F367" s="5"/>
      <c r="G367" s="401"/>
      <c r="H367" s="613"/>
      <c r="I367" s="613"/>
    </row>
    <row r="368" spans="4:9" x14ac:dyDescent="0.25">
      <c r="D368" s="5"/>
      <c r="E368" s="5"/>
      <c r="F368" s="5"/>
      <c r="G368" s="401"/>
      <c r="H368" s="613"/>
      <c r="I368" s="613"/>
    </row>
    <row r="369" spans="4:9" x14ac:dyDescent="0.25">
      <c r="D369" s="5"/>
      <c r="E369" s="5"/>
      <c r="F369" s="5"/>
      <c r="G369" s="401"/>
      <c r="H369" s="613"/>
      <c r="I369" s="613"/>
    </row>
    <row r="370" spans="4:9" x14ac:dyDescent="0.25">
      <c r="D370" s="5"/>
      <c r="E370" s="5"/>
      <c r="F370" s="5"/>
      <c r="G370" s="401"/>
      <c r="H370" s="613"/>
      <c r="I370" s="613"/>
    </row>
    <row r="371" spans="4:9" x14ac:dyDescent="0.25">
      <c r="D371" s="5"/>
      <c r="E371" s="5"/>
      <c r="F371" s="5"/>
      <c r="G371" s="401"/>
      <c r="H371" s="613"/>
      <c r="I371" s="613"/>
    </row>
    <row r="372" spans="4:9" x14ac:dyDescent="0.25">
      <c r="D372" s="5"/>
      <c r="E372" s="5"/>
      <c r="F372" s="5"/>
      <c r="G372" s="401"/>
      <c r="H372" s="613"/>
      <c r="I372" s="613"/>
    </row>
    <row r="373" spans="4:9" x14ac:dyDescent="0.25">
      <c r="D373" s="5"/>
      <c r="E373" s="5"/>
      <c r="F373" s="5"/>
      <c r="G373" s="401"/>
      <c r="H373" s="613"/>
      <c r="I373" s="613"/>
    </row>
    <row r="374" spans="4:9" x14ac:dyDescent="0.25">
      <c r="D374" s="5"/>
      <c r="E374" s="5"/>
      <c r="F374" s="5"/>
      <c r="G374" s="401"/>
      <c r="H374" s="613"/>
      <c r="I374" s="613"/>
    </row>
    <row r="375" spans="4:9" x14ac:dyDescent="0.25">
      <c r="D375" s="5"/>
      <c r="E375" s="5"/>
      <c r="F375" s="5"/>
      <c r="G375" s="401"/>
      <c r="H375" s="613"/>
      <c r="I375" s="613"/>
    </row>
    <row r="376" spans="4:9" x14ac:dyDescent="0.25">
      <c r="D376" s="5"/>
      <c r="E376" s="5"/>
      <c r="F376" s="5"/>
      <c r="G376" s="401"/>
      <c r="H376" s="613"/>
      <c r="I376" s="613"/>
    </row>
    <row r="377" spans="4:9" x14ac:dyDescent="0.25">
      <c r="D377" s="5"/>
      <c r="E377" s="5"/>
      <c r="F377" s="5"/>
      <c r="G377" s="401"/>
      <c r="H377" s="613"/>
      <c r="I377" s="613"/>
    </row>
    <row r="378" spans="4:9" x14ac:dyDescent="0.25">
      <c r="D378" s="5"/>
      <c r="E378" s="5"/>
      <c r="F378" s="5"/>
      <c r="G378" s="401"/>
      <c r="H378" s="613"/>
      <c r="I378" s="613"/>
    </row>
    <row r="379" spans="4:9" x14ac:dyDescent="0.25">
      <c r="D379" s="5"/>
      <c r="E379" s="5"/>
      <c r="F379" s="5"/>
      <c r="G379" s="401"/>
      <c r="H379" s="613"/>
      <c r="I379" s="613"/>
    </row>
    <row r="380" spans="4:9" x14ac:dyDescent="0.25">
      <c r="D380" s="5"/>
      <c r="E380" s="5"/>
      <c r="F380" s="5"/>
      <c r="G380" s="401"/>
      <c r="H380" s="613"/>
      <c r="I380" s="613"/>
    </row>
    <row r="381" spans="4:9" x14ac:dyDescent="0.25">
      <c r="D381" s="5"/>
      <c r="E381" s="5"/>
      <c r="F381" s="5"/>
      <c r="G381" s="401"/>
      <c r="H381" s="613"/>
      <c r="I381" s="613"/>
    </row>
    <row r="382" spans="4:9" x14ac:dyDescent="0.25">
      <c r="D382" s="5"/>
      <c r="E382" s="5"/>
      <c r="F382" s="5"/>
      <c r="G382" s="401"/>
      <c r="H382" s="613"/>
      <c r="I382" s="613"/>
    </row>
    <row r="383" spans="4:9" x14ac:dyDescent="0.25">
      <c r="D383" s="5"/>
      <c r="E383" s="5"/>
      <c r="F383" s="5"/>
      <c r="G383" s="401"/>
      <c r="H383" s="613"/>
      <c r="I383" s="613"/>
    </row>
    <row r="384" spans="4:9" x14ac:dyDescent="0.25">
      <c r="D384" s="5"/>
      <c r="E384" s="5"/>
      <c r="F384" s="5"/>
      <c r="G384" s="401"/>
      <c r="H384" s="613"/>
      <c r="I384" s="613"/>
    </row>
    <row r="385" spans="4:9" x14ac:dyDescent="0.25">
      <c r="D385" s="5"/>
      <c r="E385" s="5"/>
      <c r="F385" s="5"/>
      <c r="G385" s="401"/>
      <c r="H385" s="613"/>
      <c r="I385" s="613"/>
    </row>
    <row r="386" spans="4:9" x14ac:dyDescent="0.25">
      <c r="D386" s="5"/>
      <c r="E386" s="5"/>
      <c r="F386" s="5"/>
      <c r="G386" s="401"/>
      <c r="H386" s="613"/>
      <c r="I386" s="613"/>
    </row>
    <row r="387" spans="4:9" x14ac:dyDescent="0.25">
      <c r="D387" s="5"/>
      <c r="E387" s="5"/>
      <c r="F387" s="5"/>
      <c r="G387" s="401"/>
      <c r="H387" s="613"/>
      <c r="I387" s="613"/>
    </row>
    <row r="388" spans="4:9" x14ac:dyDescent="0.25">
      <c r="D388" s="5"/>
      <c r="E388" s="5"/>
      <c r="F388" s="5"/>
      <c r="G388" s="401"/>
      <c r="H388" s="613"/>
      <c r="I388" s="613"/>
    </row>
    <row r="389" spans="4:9" x14ac:dyDescent="0.25">
      <c r="D389" s="5"/>
      <c r="E389" s="5"/>
      <c r="F389" s="5"/>
      <c r="G389" s="401"/>
      <c r="H389" s="613"/>
      <c r="I389" s="613"/>
    </row>
    <row r="390" spans="4:9" x14ac:dyDescent="0.25">
      <c r="D390" s="5"/>
      <c r="E390" s="5"/>
      <c r="F390" s="5"/>
      <c r="G390" s="401"/>
      <c r="H390" s="613"/>
      <c r="I390" s="613"/>
    </row>
    <row r="391" spans="4:9" x14ac:dyDescent="0.25">
      <c r="D391" s="5"/>
      <c r="E391" s="5"/>
      <c r="F391" s="5"/>
      <c r="G391" s="401"/>
      <c r="H391" s="613"/>
      <c r="I391" s="613"/>
    </row>
    <row r="392" spans="4:9" x14ac:dyDescent="0.25">
      <c r="D392" s="5"/>
      <c r="E392" s="5"/>
      <c r="F392" s="5"/>
      <c r="G392" s="401"/>
      <c r="H392" s="613"/>
      <c r="I392" s="613"/>
    </row>
    <row r="393" spans="4:9" x14ac:dyDescent="0.25">
      <c r="D393" s="5"/>
      <c r="E393" s="5"/>
      <c r="F393" s="5"/>
      <c r="G393" s="401"/>
      <c r="H393" s="613"/>
      <c r="I393" s="613"/>
    </row>
    <row r="394" spans="4:9" x14ac:dyDescent="0.25">
      <c r="D394" s="5"/>
      <c r="E394" s="5"/>
      <c r="F394" s="5"/>
      <c r="G394" s="401"/>
      <c r="H394" s="613"/>
      <c r="I394" s="613"/>
    </row>
    <row r="395" spans="4:9" x14ac:dyDescent="0.25">
      <c r="D395" s="5"/>
      <c r="E395" s="5"/>
      <c r="F395" s="5"/>
      <c r="G395" s="401"/>
      <c r="H395" s="613"/>
      <c r="I395" s="613"/>
    </row>
    <row r="396" spans="4:9" x14ac:dyDescent="0.25">
      <c r="D396" s="5"/>
      <c r="E396" s="5"/>
      <c r="F396" s="5"/>
      <c r="G396" s="401"/>
      <c r="H396" s="613"/>
      <c r="I396" s="613"/>
    </row>
    <row r="397" spans="4:9" x14ac:dyDescent="0.25">
      <c r="D397" s="5"/>
      <c r="E397" s="5"/>
      <c r="F397" s="5"/>
      <c r="G397" s="401"/>
      <c r="H397" s="613"/>
      <c r="I397" s="613"/>
    </row>
    <row r="398" spans="4:9" x14ac:dyDescent="0.25">
      <c r="D398" s="5"/>
      <c r="E398" s="5"/>
      <c r="F398" s="5"/>
      <c r="G398" s="401"/>
      <c r="H398" s="613"/>
      <c r="I398" s="613"/>
    </row>
    <row r="399" spans="4:9" x14ac:dyDescent="0.25">
      <c r="D399" s="5"/>
      <c r="E399" s="5"/>
      <c r="F399" s="5"/>
      <c r="G399" s="401"/>
      <c r="H399" s="613"/>
      <c r="I399" s="613"/>
    </row>
    <row r="400" spans="4:9" x14ac:dyDescent="0.25">
      <c r="D400" s="5"/>
      <c r="E400" s="5"/>
      <c r="F400" s="5"/>
      <c r="G400" s="401"/>
      <c r="H400" s="613"/>
      <c r="I400" s="613"/>
    </row>
    <row r="401" spans="4:9" x14ac:dyDescent="0.25">
      <c r="D401" s="5"/>
      <c r="E401" s="5"/>
      <c r="F401" s="5"/>
      <c r="G401" s="401"/>
      <c r="H401" s="613"/>
      <c r="I401" s="613"/>
    </row>
    <row r="402" spans="4:9" x14ac:dyDescent="0.25">
      <c r="D402" s="5"/>
      <c r="E402" s="5"/>
      <c r="F402" s="5"/>
      <c r="G402" s="401"/>
      <c r="H402" s="613"/>
      <c r="I402" s="613"/>
    </row>
    <row r="403" spans="4:9" x14ac:dyDescent="0.25">
      <c r="D403" s="5"/>
      <c r="E403" s="5"/>
      <c r="F403" s="5"/>
      <c r="G403" s="401"/>
      <c r="H403" s="613"/>
      <c r="I403" s="613"/>
    </row>
    <row r="404" spans="4:9" x14ac:dyDescent="0.25">
      <c r="D404" s="5"/>
      <c r="E404" s="5"/>
      <c r="F404" s="5"/>
      <c r="G404" s="401"/>
      <c r="H404" s="613"/>
      <c r="I404" s="613"/>
    </row>
    <row r="405" spans="4:9" x14ac:dyDescent="0.25">
      <c r="D405" s="5"/>
      <c r="E405" s="5"/>
      <c r="F405" s="5"/>
      <c r="G405" s="401"/>
      <c r="H405" s="613"/>
      <c r="I405" s="613"/>
    </row>
    <row r="406" spans="4:9" x14ac:dyDescent="0.25">
      <c r="D406" s="5"/>
      <c r="E406" s="5"/>
      <c r="F406" s="5"/>
      <c r="G406" s="401"/>
      <c r="H406" s="613"/>
      <c r="I406" s="613"/>
    </row>
    <row r="407" spans="4:9" x14ac:dyDescent="0.25">
      <c r="D407" s="5"/>
      <c r="E407" s="5"/>
      <c r="F407" s="5"/>
      <c r="G407" s="401"/>
      <c r="H407" s="613"/>
      <c r="I407" s="613"/>
    </row>
    <row r="408" spans="4:9" x14ac:dyDescent="0.25">
      <c r="D408" s="5"/>
      <c r="E408" s="5"/>
      <c r="F408" s="5"/>
      <c r="G408" s="401"/>
      <c r="H408" s="613"/>
      <c r="I408" s="613"/>
    </row>
    <row r="409" spans="4:9" x14ac:dyDescent="0.25">
      <c r="D409" s="5"/>
      <c r="E409" s="5"/>
      <c r="F409" s="5"/>
      <c r="G409" s="401"/>
      <c r="H409" s="613"/>
      <c r="I409" s="613"/>
    </row>
    <row r="410" spans="4:9" x14ac:dyDescent="0.25">
      <c r="D410" s="5"/>
      <c r="E410" s="5"/>
      <c r="F410" s="5"/>
      <c r="G410" s="401"/>
      <c r="H410" s="613"/>
      <c r="I410" s="613"/>
    </row>
    <row r="411" spans="4:9" x14ac:dyDescent="0.25">
      <c r="D411" s="5"/>
      <c r="E411" s="5"/>
      <c r="F411" s="5"/>
      <c r="G411" s="401"/>
      <c r="H411" s="613"/>
      <c r="I411" s="613"/>
    </row>
    <row r="412" spans="4:9" x14ac:dyDescent="0.25">
      <c r="D412" s="5"/>
      <c r="E412" s="5"/>
      <c r="F412" s="5"/>
      <c r="G412" s="401"/>
      <c r="H412" s="613"/>
      <c r="I412" s="613"/>
    </row>
    <row r="413" spans="4:9" x14ac:dyDescent="0.25">
      <c r="D413" s="5"/>
      <c r="E413" s="5"/>
      <c r="F413" s="5"/>
      <c r="G413" s="401"/>
      <c r="H413" s="613"/>
      <c r="I413" s="613"/>
    </row>
    <row r="414" spans="4:9" x14ac:dyDescent="0.25">
      <c r="D414" s="5"/>
      <c r="E414" s="5"/>
      <c r="F414" s="5"/>
      <c r="G414" s="401"/>
      <c r="H414" s="613"/>
      <c r="I414" s="613"/>
    </row>
    <row r="415" spans="4:9" x14ac:dyDescent="0.25">
      <c r="D415" s="5"/>
      <c r="E415" s="5"/>
      <c r="F415" s="5"/>
      <c r="H415" s="17"/>
      <c r="I415" s="17"/>
    </row>
    <row r="416" spans="4:9" x14ac:dyDescent="0.25">
      <c r="D416" s="5"/>
      <c r="E416" s="5"/>
      <c r="F416" s="5"/>
      <c r="H416" s="17"/>
      <c r="I416" s="17"/>
    </row>
    <row r="417" spans="4:9" x14ac:dyDescent="0.25">
      <c r="D417" s="5"/>
      <c r="E417" s="5"/>
      <c r="F417" s="5"/>
      <c r="H417" s="17"/>
      <c r="I417" s="17"/>
    </row>
    <row r="418" spans="4:9" x14ac:dyDescent="0.25">
      <c r="D418" s="5"/>
      <c r="E418" s="5"/>
      <c r="F418" s="5"/>
      <c r="H418" s="17"/>
      <c r="I418" s="17"/>
    </row>
    <row r="419" spans="4:9" x14ac:dyDescent="0.25">
      <c r="D419" s="5"/>
      <c r="E419" s="5"/>
      <c r="F419" s="5"/>
      <c r="H419" s="17"/>
      <c r="I419" s="17"/>
    </row>
    <row r="420" spans="4:9" x14ac:dyDescent="0.25">
      <c r="D420" s="5"/>
      <c r="E420" s="5"/>
      <c r="F420" s="5"/>
      <c r="H420" s="17"/>
      <c r="I420" s="17"/>
    </row>
    <row r="421" spans="4:9" x14ac:dyDescent="0.25">
      <c r="D421" s="5"/>
      <c r="E421" s="5"/>
      <c r="F421" s="5"/>
      <c r="H421" s="17"/>
      <c r="I421" s="17"/>
    </row>
    <row r="422" spans="4:9" x14ac:dyDescent="0.25">
      <c r="D422" s="5"/>
      <c r="E422" s="5"/>
      <c r="F422" s="5"/>
      <c r="H422" s="17"/>
      <c r="I422" s="17"/>
    </row>
    <row r="423" spans="4:9" x14ac:dyDescent="0.25">
      <c r="D423" s="5"/>
      <c r="E423" s="5"/>
      <c r="F423" s="5"/>
      <c r="H423" s="17"/>
      <c r="I423" s="17"/>
    </row>
    <row r="424" spans="4:9" x14ac:dyDescent="0.25">
      <c r="D424" s="5"/>
      <c r="E424" s="5"/>
      <c r="F424" s="5"/>
      <c r="H424" s="17"/>
      <c r="I424" s="17"/>
    </row>
    <row r="425" spans="4:9" x14ac:dyDescent="0.25">
      <c r="D425" s="5"/>
      <c r="E425" s="5"/>
      <c r="F425" s="5"/>
      <c r="H425" s="17"/>
      <c r="I425" s="17"/>
    </row>
    <row r="426" spans="4:9" x14ac:dyDescent="0.25">
      <c r="D426" s="5"/>
      <c r="E426" s="5"/>
      <c r="F426" s="5"/>
      <c r="H426" s="17"/>
      <c r="I426" s="17"/>
    </row>
    <row r="427" spans="4:9" x14ac:dyDescent="0.25">
      <c r="D427" s="5"/>
      <c r="E427" s="5"/>
      <c r="F427" s="5"/>
      <c r="H427" s="17"/>
      <c r="I427" s="17"/>
    </row>
    <row r="428" spans="4:9" x14ac:dyDescent="0.25">
      <c r="D428" s="5"/>
      <c r="E428" s="5"/>
      <c r="F428" s="5"/>
      <c r="H428" s="17"/>
      <c r="I428" s="17"/>
    </row>
    <row r="429" spans="4:9" x14ac:dyDescent="0.25">
      <c r="D429" s="5"/>
      <c r="E429" s="5"/>
      <c r="F429" s="5"/>
      <c r="H429" s="17"/>
      <c r="I429" s="17"/>
    </row>
    <row r="430" spans="4:9" x14ac:dyDescent="0.25">
      <c r="D430" s="5"/>
      <c r="E430" s="5"/>
      <c r="F430" s="5"/>
      <c r="H430" s="17"/>
      <c r="I430" s="17"/>
    </row>
    <row r="431" spans="4:9" x14ac:dyDescent="0.25">
      <c r="D431" s="5"/>
      <c r="E431" s="5"/>
      <c r="F431" s="5"/>
      <c r="H431" s="17"/>
      <c r="I431" s="17"/>
    </row>
    <row r="432" spans="4:9" x14ac:dyDescent="0.25">
      <c r="D432" s="5"/>
      <c r="E432" s="5"/>
      <c r="F432" s="5"/>
      <c r="H432" s="17"/>
      <c r="I432" s="17"/>
    </row>
    <row r="433" spans="4:9" x14ac:dyDescent="0.25">
      <c r="D433" s="5"/>
      <c r="E433" s="5"/>
      <c r="F433" s="5"/>
      <c r="H433" s="17"/>
      <c r="I433" s="17"/>
    </row>
    <row r="434" spans="4:9" x14ac:dyDescent="0.25">
      <c r="D434" s="5"/>
      <c r="E434" s="5"/>
      <c r="F434" s="5"/>
      <c r="H434" s="17"/>
      <c r="I434" s="17"/>
    </row>
    <row r="435" spans="4:9" x14ac:dyDescent="0.25">
      <c r="D435" s="5"/>
      <c r="E435" s="5"/>
      <c r="F435" s="5"/>
    </row>
    <row r="436" spans="4:9" x14ac:dyDescent="0.25">
      <c r="D436" s="5"/>
      <c r="E436" s="5"/>
      <c r="F436" s="5"/>
    </row>
    <row r="437" spans="4:9" x14ac:dyDescent="0.25">
      <c r="D437" s="5"/>
      <c r="E437" s="5"/>
      <c r="F437" s="5"/>
    </row>
    <row r="438" spans="4:9" x14ac:dyDescent="0.25">
      <c r="D438" s="5"/>
      <c r="E438" s="5"/>
      <c r="F438" s="5"/>
    </row>
    <row r="439" spans="4:9" x14ac:dyDescent="0.25">
      <c r="D439" s="5"/>
      <c r="E439" s="5"/>
      <c r="F439" s="5"/>
    </row>
    <row r="440" spans="4:9" x14ac:dyDescent="0.25">
      <c r="D440" s="5"/>
      <c r="E440" s="5"/>
      <c r="F440" s="5"/>
    </row>
    <row r="441" spans="4:9" x14ac:dyDescent="0.25">
      <c r="D441" s="5"/>
      <c r="E441" s="5"/>
      <c r="F441" s="5"/>
    </row>
    <row r="442" spans="4:9" x14ac:dyDescent="0.25">
      <c r="D442" s="5"/>
      <c r="E442" s="5"/>
      <c r="F442" s="5"/>
    </row>
    <row r="443" spans="4:9" x14ac:dyDescent="0.25">
      <c r="D443" s="5"/>
      <c r="E443" s="5"/>
      <c r="F443" s="5"/>
    </row>
    <row r="444" spans="4:9" x14ac:dyDescent="0.25">
      <c r="D444" s="5"/>
      <c r="E444" s="5"/>
      <c r="F444" s="5"/>
    </row>
    <row r="445" spans="4:9" x14ac:dyDescent="0.25">
      <c r="D445" s="5"/>
      <c r="E445" s="5"/>
      <c r="F445" s="5"/>
    </row>
    <row r="446" spans="4:9" x14ac:dyDescent="0.25">
      <c r="D446" s="5"/>
      <c r="E446" s="5"/>
      <c r="F446" s="5"/>
    </row>
    <row r="447" spans="4:9" x14ac:dyDescent="0.25">
      <c r="D447" s="5"/>
      <c r="E447" s="5"/>
      <c r="F447" s="5"/>
    </row>
    <row r="448" spans="4:9" x14ac:dyDescent="0.25">
      <c r="D448" s="5"/>
      <c r="E448" s="5"/>
      <c r="F448" s="5"/>
    </row>
    <row r="449" spans="4:6" x14ac:dyDescent="0.25">
      <c r="D449" s="5"/>
      <c r="E449" s="5"/>
      <c r="F449" s="5"/>
    </row>
    <row r="450" spans="4:6" x14ac:dyDescent="0.25">
      <c r="D450" s="5"/>
      <c r="E450" s="5"/>
      <c r="F450" s="5"/>
    </row>
  </sheetData>
  <mergeCells count="10">
    <mergeCell ref="C10:C19"/>
    <mergeCell ref="E6:E7"/>
    <mergeCell ref="C47:C54"/>
    <mergeCell ref="C55:C60"/>
    <mergeCell ref="B3:I4"/>
    <mergeCell ref="B6:B7"/>
    <mergeCell ref="D6:D7"/>
    <mergeCell ref="F6:F7"/>
    <mergeCell ref="C6:C7"/>
    <mergeCell ref="G6:I6"/>
  </mergeCells>
  <phoneticPr fontId="0" type="noConversion"/>
  <printOptions horizontalCentered="1"/>
  <pageMargins left="0.23622047244094491" right="0.15748031496062992" top="0.59055118110236227" bottom="0.35433070866141736" header="0.15748031496062992" footer="0.15748031496062992"/>
  <pageSetup paperSize="8" scale="53" fitToHeight="8" orientation="portrait" horizontalDpi="4294967295" verticalDpi="4294967295" r:id="rId1"/>
  <headerFooter alignWithMargins="0">
    <oddFooter>&amp;C&amp;"Arial Narrow,Normalny"&amp;16strona &amp;P z &amp;N</oddFooter>
  </headerFooter>
  <rowBreaks count="5" manualBreakCount="5">
    <brk id="46" min="1" max="8" man="1"/>
    <brk id="91" min="1" max="8" man="1"/>
    <brk id="147" min="1" max="8" man="1"/>
    <brk id="204" min="1" max="8" man="1"/>
    <brk id="249" min="1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2"/>
  <sheetViews>
    <sheetView showZeros="0" view="pageBreakPreview" zoomScale="110" zoomScaleNormal="110" zoomScaleSheetLayoutView="110" workbookViewId="0">
      <selection activeCell="I5" sqref="I5"/>
    </sheetView>
  </sheetViews>
  <sheetFormatPr defaultRowHeight="12.75" x14ac:dyDescent="0.2"/>
  <cols>
    <col min="2" max="2" width="7.85546875" customWidth="1"/>
    <col min="3" max="4" width="7.7109375" customWidth="1"/>
    <col min="5" max="5" width="88.28515625" customWidth="1"/>
    <col min="6" max="6" width="32.85546875" customWidth="1"/>
    <col min="7" max="7" width="29.140625" customWidth="1"/>
    <col min="8" max="8" width="24" customWidth="1"/>
    <col min="9" max="9" width="26.28515625" customWidth="1"/>
  </cols>
  <sheetData>
    <row r="1" spans="2:10" ht="32.25" customHeight="1" x14ac:dyDescent="0.2">
      <c r="H1" s="188" t="s">
        <v>359</v>
      </c>
    </row>
    <row r="2" spans="2:10" ht="106.5" customHeight="1" x14ac:dyDescent="0.2">
      <c r="B2" s="786" t="s">
        <v>396</v>
      </c>
      <c r="C2" s="786"/>
      <c r="D2" s="786"/>
      <c r="E2" s="786"/>
      <c r="F2" s="786"/>
      <c r="G2" s="786"/>
      <c r="H2" s="786"/>
      <c r="I2" s="104"/>
      <c r="J2" s="104"/>
    </row>
    <row r="3" spans="2:10" ht="3.75" customHeight="1" x14ac:dyDescent="0.2">
      <c r="B3" s="787"/>
      <c r="C3" s="787"/>
      <c r="D3" s="787"/>
      <c r="E3" s="787"/>
    </row>
    <row r="4" spans="2:10" ht="23.25" customHeight="1" x14ac:dyDescent="0.25">
      <c r="C4" s="64"/>
      <c r="D4" s="65"/>
      <c r="F4" s="42"/>
      <c r="H4" s="42" t="s">
        <v>125</v>
      </c>
    </row>
    <row r="5" spans="2:10" ht="56.25" customHeight="1" x14ac:dyDescent="0.2">
      <c r="B5" s="792" t="s">
        <v>82</v>
      </c>
      <c r="C5" s="792" t="s">
        <v>6</v>
      </c>
      <c r="D5" s="792" t="s">
        <v>77</v>
      </c>
      <c r="E5" s="794" t="s">
        <v>7</v>
      </c>
      <c r="F5" s="783" t="s">
        <v>393</v>
      </c>
      <c r="G5" s="784"/>
      <c r="H5" s="785"/>
    </row>
    <row r="6" spans="2:10" ht="130.5" customHeight="1" x14ac:dyDescent="0.2">
      <c r="B6" s="793"/>
      <c r="C6" s="793"/>
      <c r="D6" s="793"/>
      <c r="E6" s="795"/>
      <c r="F6" s="186" t="s">
        <v>172</v>
      </c>
      <c r="G6" s="186" t="s">
        <v>173</v>
      </c>
      <c r="H6" s="186" t="s">
        <v>391</v>
      </c>
    </row>
    <row r="7" spans="2:10" ht="17.25" customHeight="1" x14ac:dyDescent="0.2">
      <c r="B7" s="66">
        <v>1</v>
      </c>
      <c r="C7" s="66">
        <v>2</v>
      </c>
      <c r="D7" s="66">
        <v>3</v>
      </c>
      <c r="E7" s="150">
        <v>4</v>
      </c>
      <c r="F7" s="109">
        <v>5</v>
      </c>
      <c r="G7" s="109">
        <v>6</v>
      </c>
      <c r="H7" s="110">
        <v>7</v>
      </c>
    </row>
    <row r="8" spans="2:10" ht="37.5" customHeight="1" x14ac:dyDescent="0.2">
      <c r="B8" s="67">
        <v>750</v>
      </c>
      <c r="C8" s="67">
        <v>75001</v>
      </c>
      <c r="D8" s="68"/>
      <c r="E8" s="151" t="s">
        <v>154</v>
      </c>
      <c r="F8" s="160">
        <f>F10+F11+F18+F28+F29+F30+F31+F36+F40+F41+F46+F51+F52+F53+F54+F59+F63+F64+F65+F66+F71+F75+F76+F77+F80+F89+F92+F95+F96+F99+F103+F104+F107+F108+F111+F112+F115+F118+F119+F120+F121+F124+F126+F127+F130+F134+F135+F136+F137+F146+F147+F150+F163+F164+F167+F145+F19+F24+F144+F138+F141+F12+F15+F161+F83+F84+F87+F153+F154+F158</f>
        <v>69287000</v>
      </c>
      <c r="G8" s="160">
        <f t="shared" ref="G8:H8" si="0">G10+G11+G18+G28+G29+G30+G31+G36+G40+G41+G46+G51+G52+G53+G54+G59+G63+G64+G65+G66+G71+G75+G76+G77+G80+G89+G92+G95+G96+G99+G103+G104+G107+G108+G111+G112+G115+G118+G119+G120+G121+G124+G126+G127+G130+G134+G135+G136+G137+G146+G147+G150+G163+G164+G167+G145+G19+G24+G144+G138+G141+G12+G15+G161+G83+G84+G87+G153+G154+G158</f>
        <v>4474000</v>
      </c>
      <c r="H8" s="187">
        <f t="shared" si="0"/>
        <v>73761000</v>
      </c>
      <c r="I8" s="19"/>
    </row>
    <row r="9" spans="2:10" ht="3.75" customHeight="1" x14ac:dyDescent="0.2">
      <c r="B9" s="69"/>
      <c r="C9" s="69"/>
      <c r="D9" s="70"/>
      <c r="E9" s="152"/>
      <c r="F9" s="120"/>
      <c r="G9" s="161"/>
      <c r="H9" s="130"/>
      <c r="I9" s="19"/>
    </row>
    <row r="10" spans="2:10" ht="29.25" customHeight="1" x14ac:dyDescent="0.2">
      <c r="B10" s="69"/>
      <c r="C10" s="69"/>
      <c r="D10" s="71">
        <v>3020</v>
      </c>
      <c r="E10" s="153" t="s">
        <v>8</v>
      </c>
      <c r="F10" s="114">
        <f>+H10</f>
        <v>200000</v>
      </c>
      <c r="G10" s="162"/>
      <c r="H10" s="118">
        <v>200000</v>
      </c>
      <c r="I10" s="19"/>
    </row>
    <row r="11" spans="2:10" ht="29.25" customHeight="1" x14ac:dyDescent="0.2">
      <c r="B11" s="69"/>
      <c r="C11" s="69"/>
      <c r="D11" s="74">
        <v>3030</v>
      </c>
      <c r="E11" s="154" t="s">
        <v>5</v>
      </c>
      <c r="F11" s="114">
        <f>+H11</f>
        <v>114000</v>
      </c>
      <c r="G11" s="162"/>
      <c r="H11" s="118">
        <v>114000</v>
      </c>
      <c r="I11" s="19"/>
    </row>
    <row r="12" spans="2:10" ht="42.75" customHeight="1" x14ac:dyDescent="0.2">
      <c r="B12" s="69"/>
      <c r="C12" s="69"/>
      <c r="D12" s="74">
        <v>3037</v>
      </c>
      <c r="E12" s="169" t="s">
        <v>132</v>
      </c>
      <c r="F12" s="113">
        <f>SUM(F13:F14)</f>
        <v>0</v>
      </c>
      <c r="G12" s="113">
        <f>SUM(G13:G14)</f>
        <v>59000</v>
      </c>
      <c r="H12" s="126">
        <f>SUM(H13:H14)</f>
        <v>59000</v>
      </c>
      <c r="I12" s="19"/>
    </row>
    <row r="13" spans="2:10" ht="24" customHeight="1" x14ac:dyDescent="0.2">
      <c r="B13" s="69"/>
      <c r="C13" s="69"/>
      <c r="D13" s="73"/>
      <c r="E13" s="185" t="s">
        <v>107</v>
      </c>
      <c r="F13" s="164"/>
      <c r="G13" s="164">
        <f>+H13</f>
        <v>8000</v>
      </c>
      <c r="H13" s="94">
        <v>8000</v>
      </c>
      <c r="I13" s="19"/>
    </row>
    <row r="14" spans="2:10" ht="24" customHeight="1" x14ac:dyDescent="0.2">
      <c r="B14" s="69"/>
      <c r="C14" s="69"/>
      <c r="D14" s="79"/>
      <c r="E14" s="185" t="s">
        <v>240</v>
      </c>
      <c r="F14" s="164"/>
      <c r="G14" s="164">
        <f>+H14</f>
        <v>51000</v>
      </c>
      <c r="H14" s="94">
        <v>51000</v>
      </c>
      <c r="I14" s="19"/>
    </row>
    <row r="15" spans="2:10" ht="31.5" customHeight="1" x14ac:dyDescent="0.2">
      <c r="B15" s="69"/>
      <c r="C15" s="69"/>
      <c r="D15" s="74">
        <v>3039</v>
      </c>
      <c r="E15" s="169" t="s">
        <v>133</v>
      </c>
      <c r="F15" s="113">
        <f t="shared" ref="F15:G15" si="1">SUM(F16)</f>
        <v>9000</v>
      </c>
      <c r="G15" s="163">
        <f t="shared" si="1"/>
        <v>0</v>
      </c>
      <c r="H15" s="126">
        <f>SUM(H16)</f>
        <v>9000</v>
      </c>
      <c r="I15" s="19"/>
    </row>
    <row r="16" spans="2:10" ht="27.75" customHeight="1" x14ac:dyDescent="0.2">
      <c r="B16" s="69"/>
      <c r="C16" s="69"/>
      <c r="D16" s="79"/>
      <c r="E16" s="185" t="s">
        <v>240</v>
      </c>
      <c r="F16" s="164">
        <f>+H16</f>
        <v>9000</v>
      </c>
      <c r="G16" s="164"/>
      <c r="H16" s="94">
        <v>9000</v>
      </c>
      <c r="I16" s="19"/>
    </row>
    <row r="17" spans="2:9" ht="30.75" customHeight="1" x14ac:dyDescent="0.2">
      <c r="B17" s="69"/>
      <c r="C17" s="69"/>
      <c r="D17" s="71"/>
      <c r="E17" s="153" t="s">
        <v>101</v>
      </c>
      <c r="F17" s="114"/>
      <c r="G17" s="162"/>
      <c r="H17" s="118">
        <v>0</v>
      </c>
      <c r="I17" s="19"/>
    </row>
    <row r="18" spans="2:9" ht="35.25" customHeight="1" x14ac:dyDescent="0.2">
      <c r="B18" s="69"/>
      <c r="C18" s="69"/>
      <c r="D18" s="71">
        <v>4010</v>
      </c>
      <c r="E18" s="155" t="s">
        <v>9</v>
      </c>
      <c r="F18" s="114">
        <f>+H18</f>
        <v>2926000</v>
      </c>
      <c r="G18" s="162"/>
      <c r="H18" s="118">
        <f>2990000-64000</f>
        <v>2926000</v>
      </c>
      <c r="I18" s="19"/>
    </row>
    <row r="19" spans="2:9" ht="42.75" customHeight="1" x14ac:dyDescent="0.2">
      <c r="B19" s="69"/>
      <c r="C19" s="69"/>
      <c r="D19" s="74">
        <v>4017</v>
      </c>
      <c r="E19" s="133" t="s">
        <v>118</v>
      </c>
      <c r="F19" s="113">
        <f>SUM(F20:F21)</f>
        <v>0</v>
      </c>
      <c r="G19" s="113">
        <f>SUM(G20:G23)</f>
        <v>1027000</v>
      </c>
      <c r="H19" s="126">
        <f>SUM(H20:H23)</f>
        <v>1027000</v>
      </c>
      <c r="I19" s="19"/>
    </row>
    <row r="20" spans="2:9" ht="23.25" customHeight="1" x14ac:dyDescent="0.2">
      <c r="B20" s="69"/>
      <c r="C20" s="69"/>
      <c r="D20" s="73"/>
      <c r="E20" s="185" t="s">
        <v>107</v>
      </c>
      <c r="F20" s="164"/>
      <c r="G20" s="164">
        <f>+H20</f>
        <v>377000</v>
      </c>
      <c r="H20" s="94">
        <v>377000</v>
      </c>
      <c r="I20" s="19"/>
    </row>
    <row r="21" spans="2:9" s="137" customFormat="1" ht="23.25" hidden="1" customHeight="1" x14ac:dyDescent="0.2">
      <c r="B21" s="69"/>
      <c r="C21" s="69"/>
      <c r="D21" s="73"/>
      <c r="E21" s="185" t="s">
        <v>168</v>
      </c>
      <c r="F21" s="164"/>
      <c r="G21" s="164">
        <f>+H21</f>
        <v>0</v>
      </c>
      <c r="H21" s="94">
        <v>0</v>
      </c>
      <c r="I21" s="19"/>
    </row>
    <row r="22" spans="2:9" s="137" customFormat="1" ht="23.25" customHeight="1" x14ac:dyDescent="0.2">
      <c r="B22" s="69"/>
      <c r="C22" s="69"/>
      <c r="D22" s="73"/>
      <c r="E22" s="185" t="s">
        <v>240</v>
      </c>
      <c r="F22" s="164"/>
      <c r="G22" s="164">
        <f t="shared" ref="G22:G23" si="2">+H22</f>
        <v>508000</v>
      </c>
      <c r="H22" s="94">
        <v>508000</v>
      </c>
      <c r="I22" s="19"/>
    </row>
    <row r="23" spans="2:9" s="137" customFormat="1" ht="23.25" customHeight="1" x14ac:dyDescent="0.2">
      <c r="B23" s="69"/>
      <c r="C23" s="69"/>
      <c r="D23" s="73"/>
      <c r="E23" s="185" t="s">
        <v>168</v>
      </c>
      <c r="F23" s="164"/>
      <c r="G23" s="164">
        <f t="shared" si="2"/>
        <v>142000</v>
      </c>
      <c r="H23" s="94">
        <v>142000</v>
      </c>
      <c r="I23" s="19"/>
    </row>
    <row r="24" spans="2:9" ht="31.5" customHeight="1" x14ac:dyDescent="0.2">
      <c r="B24" s="69"/>
      <c r="C24" s="69"/>
      <c r="D24" s="74">
        <v>4019</v>
      </c>
      <c r="E24" s="134" t="s">
        <v>119</v>
      </c>
      <c r="F24" s="113">
        <f>SUM(F25:F27)</f>
        <v>117000</v>
      </c>
      <c r="G24" s="163">
        <f>SUM(G25:G25)</f>
        <v>0</v>
      </c>
      <c r="H24" s="126">
        <f>SUM(H26:H27)</f>
        <v>117000</v>
      </c>
      <c r="I24" s="19"/>
    </row>
    <row r="25" spans="2:9" ht="23.25" hidden="1" customHeight="1" x14ac:dyDescent="0.2">
      <c r="B25" s="69"/>
      <c r="C25" s="69"/>
      <c r="D25" s="73"/>
      <c r="E25" s="185" t="s">
        <v>168</v>
      </c>
      <c r="F25" s="164">
        <f>+H25</f>
        <v>0</v>
      </c>
      <c r="G25" s="164"/>
      <c r="H25" s="94">
        <v>0</v>
      </c>
      <c r="I25" s="19"/>
    </row>
    <row r="26" spans="2:9" ht="23.25" customHeight="1" x14ac:dyDescent="0.2">
      <c r="B26" s="69"/>
      <c r="C26" s="69"/>
      <c r="D26" s="73"/>
      <c r="E26" s="185" t="s">
        <v>240</v>
      </c>
      <c r="F26" s="164">
        <f t="shared" ref="F26:F27" si="3">+H26</f>
        <v>95000</v>
      </c>
      <c r="G26" s="164"/>
      <c r="H26" s="94">
        <v>95000</v>
      </c>
      <c r="I26" s="19"/>
    </row>
    <row r="27" spans="2:9" ht="23.25" customHeight="1" x14ac:dyDescent="0.2">
      <c r="B27" s="69"/>
      <c r="C27" s="69"/>
      <c r="D27" s="73"/>
      <c r="E27" s="185" t="s">
        <v>168</v>
      </c>
      <c r="F27" s="164">
        <f t="shared" si="3"/>
        <v>22000</v>
      </c>
      <c r="G27" s="164"/>
      <c r="H27" s="94">
        <v>22000</v>
      </c>
      <c r="I27" s="19"/>
    </row>
    <row r="28" spans="2:9" ht="31.5" customHeight="1" x14ac:dyDescent="0.2">
      <c r="B28" s="69"/>
      <c r="C28" s="69"/>
      <c r="D28" s="71">
        <v>4020</v>
      </c>
      <c r="E28" s="155" t="s">
        <v>10</v>
      </c>
      <c r="F28" s="114">
        <f>+H28</f>
        <v>32216000</v>
      </c>
      <c r="G28" s="162"/>
      <c r="H28" s="118">
        <f>33182000-966000</f>
        <v>32216000</v>
      </c>
      <c r="I28" s="19"/>
    </row>
    <row r="29" spans="2:9" ht="37.5" hidden="1" customHeight="1" x14ac:dyDescent="0.2">
      <c r="B29" s="69"/>
      <c r="C29" s="69"/>
      <c r="D29" s="71">
        <v>4025</v>
      </c>
      <c r="E29" s="156" t="s">
        <v>130</v>
      </c>
      <c r="F29" s="114"/>
      <c r="G29" s="162"/>
      <c r="H29" s="118">
        <v>0</v>
      </c>
      <c r="I29" s="19"/>
    </row>
    <row r="30" spans="2:9" ht="34.5" hidden="1" customHeight="1" x14ac:dyDescent="0.2">
      <c r="B30" s="69"/>
      <c r="C30" s="69"/>
      <c r="D30" s="71">
        <v>4026</v>
      </c>
      <c r="E30" s="156" t="s">
        <v>137</v>
      </c>
      <c r="F30" s="114"/>
      <c r="G30" s="162"/>
      <c r="H30" s="118">
        <v>0</v>
      </c>
      <c r="I30" s="19"/>
    </row>
    <row r="31" spans="2:9" ht="39.75" customHeight="1" x14ac:dyDescent="0.2">
      <c r="B31" s="69"/>
      <c r="C31" s="69"/>
      <c r="D31" s="74">
        <v>4027</v>
      </c>
      <c r="E31" s="133" t="s">
        <v>156</v>
      </c>
      <c r="F31" s="113">
        <f>SUM(F32:F33)</f>
        <v>0</v>
      </c>
      <c r="G31" s="113">
        <f>SUM(G32:G35)</f>
        <v>1190000</v>
      </c>
      <c r="H31" s="126">
        <f>SUM(H32:H35)</f>
        <v>1190000</v>
      </c>
      <c r="I31" s="19"/>
    </row>
    <row r="32" spans="2:9" ht="24" customHeight="1" x14ac:dyDescent="0.2">
      <c r="B32" s="69"/>
      <c r="C32" s="69"/>
      <c r="D32" s="73"/>
      <c r="E32" s="185" t="s">
        <v>107</v>
      </c>
      <c r="F32" s="164"/>
      <c r="G32" s="164">
        <f>+H32</f>
        <v>528000</v>
      </c>
      <c r="H32" s="94">
        <v>528000</v>
      </c>
      <c r="I32" s="19"/>
    </row>
    <row r="33" spans="2:9" ht="24" hidden="1" customHeight="1" x14ac:dyDescent="0.2">
      <c r="B33" s="69"/>
      <c r="C33" s="69"/>
      <c r="D33" s="73"/>
      <c r="E33" s="185" t="s">
        <v>168</v>
      </c>
      <c r="F33" s="164"/>
      <c r="G33" s="164">
        <f>+H33</f>
        <v>0</v>
      </c>
      <c r="H33" s="94">
        <v>0</v>
      </c>
      <c r="I33" s="19"/>
    </row>
    <row r="34" spans="2:9" ht="24" customHeight="1" x14ac:dyDescent="0.2">
      <c r="B34" s="69"/>
      <c r="C34" s="69"/>
      <c r="D34" s="73"/>
      <c r="E34" s="185" t="s">
        <v>240</v>
      </c>
      <c r="F34" s="164"/>
      <c r="G34" s="164">
        <f t="shared" ref="G34:G35" si="4">+H34</f>
        <v>246000</v>
      </c>
      <c r="H34" s="94">
        <v>246000</v>
      </c>
      <c r="I34" s="19"/>
    </row>
    <row r="35" spans="2:9" ht="24" customHeight="1" x14ac:dyDescent="0.2">
      <c r="B35" s="69"/>
      <c r="C35" s="69"/>
      <c r="D35" s="73"/>
      <c r="E35" s="185" t="s">
        <v>168</v>
      </c>
      <c r="F35" s="164"/>
      <c r="G35" s="164">
        <f t="shared" si="4"/>
        <v>416000</v>
      </c>
      <c r="H35" s="94">
        <v>416000</v>
      </c>
      <c r="I35" s="19"/>
    </row>
    <row r="36" spans="2:9" ht="34.5" x14ac:dyDescent="0.2">
      <c r="B36" s="69"/>
      <c r="C36" s="69"/>
      <c r="D36" s="74">
        <v>4029</v>
      </c>
      <c r="E36" s="133" t="s">
        <v>15</v>
      </c>
      <c r="F36" s="113">
        <f>SUM(F37:F39)</f>
        <v>114000</v>
      </c>
      <c r="G36" s="163">
        <f>SUM(G37:G37)</f>
        <v>0</v>
      </c>
      <c r="H36" s="126">
        <f>SUM(H38:H39)</f>
        <v>114000</v>
      </c>
      <c r="I36" s="19"/>
    </row>
    <row r="37" spans="2:9" ht="24" hidden="1" customHeight="1" x14ac:dyDescent="0.2">
      <c r="B37" s="69"/>
      <c r="C37" s="69"/>
      <c r="D37" s="73"/>
      <c r="E37" s="185" t="s">
        <v>168</v>
      </c>
      <c r="F37" s="116">
        <f>+H37</f>
        <v>0</v>
      </c>
      <c r="G37" s="116"/>
      <c r="H37" s="129">
        <v>0</v>
      </c>
      <c r="I37" s="19"/>
    </row>
    <row r="38" spans="2:9" ht="24" customHeight="1" x14ac:dyDescent="0.2">
      <c r="B38" s="69"/>
      <c r="C38" s="69"/>
      <c r="D38" s="73"/>
      <c r="E38" s="185" t="s">
        <v>240</v>
      </c>
      <c r="F38" s="116">
        <f>+H38</f>
        <v>36000</v>
      </c>
      <c r="G38" s="116"/>
      <c r="H38" s="129">
        <v>36000</v>
      </c>
      <c r="I38" s="19"/>
    </row>
    <row r="39" spans="2:9" ht="24" customHeight="1" x14ac:dyDescent="0.2">
      <c r="B39" s="69"/>
      <c r="C39" s="69"/>
      <c r="D39" s="73"/>
      <c r="E39" s="185" t="s">
        <v>168</v>
      </c>
      <c r="F39" s="116">
        <f>+H39</f>
        <v>78000</v>
      </c>
      <c r="G39" s="116"/>
      <c r="H39" s="129">
        <v>78000</v>
      </c>
      <c r="I39" s="19"/>
    </row>
    <row r="40" spans="2:9" ht="26.25" customHeight="1" x14ac:dyDescent="0.2">
      <c r="B40" s="69"/>
      <c r="C40" s="69"/>
      <c r="D40" s="71">
        <v>4040</v>
      </c>
      <c r="E40" s="155" t="s">
        <v>16</v>
      </c>
      <c r="F40" s="114">
        <f>+H40</f>
        <v>3027000</v>
      </c>
      <c r="G40" s="162"/>
      <c r="H40" s="118">
        <v>3027000</v>
      </c>
      <c r="I40" s="19"/>
    </row>
    <row r="41" spans="2:9" ht="40.5" customHeight="1" x14ac:dyDescent="0.2">
      <c r="B41" s="69"/>
      <c r="C41" s="69"/>
      <c r="D41" s="74">
        <v>4047</v>
      </c>
      <c r="E41" s="133" t="s">
        <v>122</v>
      </c>
      <c r="F41" s="113">
        <f>SUM(F42:F43)</f>
        <v>0</v>
      </c>
      <c r="G41" s="163">
        <f>SUM(G42:G45)</f>
        <v>193000</v>
      </c>
      <c r="H41" s="126">
        <f>SUM(H42:H45)</f>
        <v>193000</v>
      </c>
      <c r="I41" s="19"/>
    </row>
    <row r="42" spans="2:9" ht="23.25" customHeight="1" x14ac:dyDescent="0.2">
      <c r="B42" s="69"/>
      <c r="C42" s="69"/>
      <c r="D42" s="73"/>
      <c r="E42" s="185" t="s">
        <v>107</v>
      </c>
      <c r="F42" s="124"/>
      <c r="G42" s="164">
        <f>+H42</f>
        <v>84000</v>
      </c>
      <c r="H42" s="127">
        <v>84000</v>
      </c>
      <c r="I42" s="19"/>
    </row>
    <row r="43" spans="2:9" ht="23.25" hidden="1" customHeight="1" x14ac:dyDescent="0.2">
      <c r="B43" s="69"/>
      <c r="C43" s="69"/>
      <c r="D43" s="73"/>
      <c r="E43" s="185" t="s">
        <v>274</v>
      </c>
      <c r="F43" s="124"/>
      <c r="G43" s="164">
        <f>+H43</f>
        <v>0</v>
      </c>
      <c r="H43" s="127">
        <v>0</v>
      </c>
      <c r="I43" s="19"/>
    </row>
    <row r="44" spans="2:9" ht="23.25" customHeight="1" x14ac:dyDescent="0.2">
      <c r="B44" s="69"/>
      <c r="C44" s="69"/>
      <c r="D44" s="73"/>
      <c r="E44" s="185" t="s">
        <v>240</v>
      </c>
      <c r="F44" s="124"/>
      <c r="G44" s="164">
        <f t="shared" ref="G44:G45" si="5">+H44</f>
        <v>84000</v>
      </c>
      <c r="H44" s="127">
        <v>84000</v>
      </c>
      <c r="I44" s="19"/>
    </row>
    <row r="45" spans="2:9" ht="23.25" customHeight="1" x14ac:dyDescent="0.2">
      <c r="B45" s="69"/>
      <c r="C45" s="69"/>
      <c r="D45" s="73"/>
      <c r="E45" s="185" t="s">
        <v>168</v>
      </c>
      <c r="F45" s="124"/>
      <c r="G45" s="164">
        <f t="shared" si="5"/>
        <v>25000</v>
      </c>
      <c r="H45" s="127">
        <v>25000</v>
      </c>
      <c r="I45" s="19"/>
    </row>
    <row r="46" spans="2:9" ht="27.75" customHeight="1" x14ac:dyDescent="0.2">
      <c r="B46" s="69"/>
      <c r="C46" s="69"/>
      <c r="D46" s="74">
        <v>4049</v>
      </c>
      <c r="E46" s="157" t="s">
        <v>18</v>
      </c>
      <c r="F46" s="113">
        <f>SUM(F47:F49)</f>
        <v>21000</v>
      </c>
      <c r="G46" s="163">
        <f>SUM(G47:G47)</f>
        <v>0</v>
      </c>
      <c r="H46" s="126">
        <f>SUM(H48:H49)</f>
        <v>21000</v>
      </c>
      <c r="I46" s="19"/>
    </row>
    <row r="47" spans="2:9" ht="26.25" hidden="1" customHeight="1" x14ac:dyDescent="0.2">
      <c r="B47" s="69"/>
      <c r="C47" s="69"/>
      <c r="D47" s="73"/>
      <c r="E47" s="185" t="s">
        <v>168</v>
      </c>
      <c r="F47" s="116">
        <f>+H47</f>
        <v>0</v>
      </c>
      <c r="G47" s="116"/>
      <c r="H47" s="129">
        <v>0</v>
      </c>
      <c r="I47" s="19"/>
    </row>
    <row r="48" spans="2:9" ht="26.25" customHeight="1" x14ac:dyDescent="0.2">
      <c r="B48" s="69"/>
      <c r="C48" s="69"/>
      <c r="D48" s="73"/>
      <c r="E48" s="185" t="s">
        <v>240</v>
      </c>
      <c r="F48" s="116">
        <f t="shared" ref="F48:F49" si="6">+H48</f>
        <v>16000</v>
      </c>
      <c r="G48" s="116"/>
      <c r="H48" s="129">
        <v>16000</v>
      </c>
      <c r="I48" s="19"/>
    </row>
    <row r="49" spans="2:9" ht="26.25" customHeight="1" x14ac:dyDescent="0.2">
      <c r="B49" s="69"/>
      <c r="C49" s="69"/>
      <c r="D49" s="73"/>
      <c r="E49" s="185" t="s">
        <v>274</v>
      </c>
      <c r="F49" s="116">
        <f t="shared" si="6"/>
        <v>5000</v>
      </c>
      <c r="G49" s="116"/>
      <c r="H49" s="129">
        <v>5000</v>
      </c>
      <c r="I49" s="19"/>
    </row>
    <row r="50" spans="2:9" ht="18.75" customHeight="1" x14ac:dyDescent="0.2">
      <c r="B50" s="69"/>
      <c r="C50" s="69"/>
      <c r="D50" s="71"/>
      <c r="E50" s="153" t="s">
        <v>102</v>
      </c>
      <c r="F50" s="114"/>
      <c r="G50" s="162"/>
      <c r="H50" s="118">
        <v>0</v>
      </c>
      <c r="I50" s="19"/>
    </row>
    <row r="51" spans="2:9" ht="26.25" customHeight="1" x14ac:dyDescent="0.2">
      <c r="B51" s="69"/>
      <c r="C51" s="69"/>
      <c r="D51" s="71">
        <v>4110</v>
      </c>
      <c r="E51" s="155" t="s">
        <v>19</v>
      </c>
      <c r="F51" s="114">
        <f>+H51</f>
        <v>6722000</v>
      </c>
      <c r="G51" s="162"/>
      <c r="H51" s="118">
        <f>6915000-193000</f>
        <v>6722000</v>
      </c>
      <c r="I51" s="19"/>
    </row>
    <row r="52" spans="2:9" ht="18.75" hidden="1" customHeight="1" x14ac:dyDescent="0.2">
      <c r="B52" s="69"/>
      <c r="C52" s="69"/>
      <c r="D52" s="71">
        <v>4115</v>
      </c>
      <c r="E52" s="155" t="s">
        <v>138</v>
      </c>
      <c r="F52" s="114"/>
      <c r="G52" s="162"/>
      <c r="H52" s="118">
        <v>0</v>
      </c>
      <c r="I52" s="19"/>
    </row>
    <row r="53" spans="2:9" ht="10.5" hidden="1" customHeight="1" x14ac:dyDescent="0.2">
      <c r="B53" s="69"/>
      <c r="C53" s="69"/>
      <c r="D53" s="71">
        <v>4116</v>
      </c>
      <c r="E53" s="156" t="s">
        <v>139</v>
      </c>
      <c r="F53" s="114"/>
      <c r="G53" s="162"/>
      <c r="H53" s="118">
        <v>0</v>
      </c>
      <c r="I53" s="19"/>
    </row>
    <row r="54" spans="2:9" ht="33.75" customHeight="1" x14ac:dyDescent="0.2">
      <c r="B54" s="69"/>
      <c r="C54" s="69"/>
      <c r="D54" s="74">
        <v>4117</v>
      </c>
      <c r="E54" s="133" t="s">
        <v>50</v>
      </c>
      <c r="F54" s="113">
        <f>SUM(F55:F56)</f>
        <v>0</v>
      </c>
      <c r="G54" s="113">
        <f>SUM(G55:G58)</f>
        <v>538000</v>
      </c>
      <c r="H54" s="126">
        <f>SUM(H55:H58)</f>
        <v>538000</v>
      </c>
      <c r="I54" s="19"/>
    </row>
    <row r="55" spans="2:9" ht="24" customHeight="1" x14ac:dyDescent="0.2">
      <c r="B55" s="69"/>
      <c r="C55" s="69"/>
      <c r="D55" s="73"/>
      <c r="E55" s="185" t="s">
        <v>107</v>
      </c>
      <c r="F55" s="124"/>
      <c r="G55" s="164">
        <f>+H55</f>
        <v>211000</v>
      </c>
      <c r="H55" s="127">
        <v>211000</v>
      </c>
      <c r="I55" s="19"/>
    </row>
    <row r="56" spans="2:9" ht="24" hidden="1" customHeight="1" x14ac:dyDescent="0.2">
      <c r="B56" s="69"/>
      <c r="C56" s="69"/>
      <c r="D56" s="73"/>
      <c r="E56" s="185" t="s">
        <v>168</v>
      </c>
      <c r="F56" s="124"/>
      <c r="G56" s="164">
        <f>+H56</f>
        <v>0</v>
      </c>
      <c r="H56" s="127">
        <v>0</v>
      </c>
      <c r="I56" s="19"/>
    </row>
    <row r="57" spans="2:9" ht="24" customHeight="1" x14ac:dyDescent="0.2">
      <c r="B57" s="69"/>
      <c r="C57" s="69"/>
      <c r="D57" s="73"/>
      <c r="E57" s="185" t="s">
        <v>240</v>
      </c>
      <c r="F57" s="124"/>
      <c r="G57" s="164">
        <f t="shared" ref="G57:G58" si="7">+H57</f>
        <v>224000</v>
      </c>
      <c r="H57" s="127">
        <v>224000</v>
      </c>
      <c r="I57" s="19"/>
    </row>
    <row r="58" spans="2:9" ht="24" customHeight="1" x14ac:dyDescent="0.2">
      <c r="B58" s="69"/>
      <c r="C58" s="69"/>
      <c r="D58" s="73"/>
      <c r="E58" s="185" t="s">
        <v>168</v>
      </c>
      <c r="F58" s="124"/>
      <c r="G58" s="164">
        <f t="shared" si="7"/>
        <v>103000</v>
      </c>
      <c r="H58" s="127">
        <v>103000</v>
      </c>
      <c r="I58" s="19"/>
    </row>
    <row r="59" spans="2:9" ht="27" customHeight="1" x14ac:dyDescent="0.2">
      <c r="B59" s="69"/>
      <c r="C59" s="69"/>
      <c r="D59" s="74">
        <v>4119</v>
      </c>
      <c r="E59" s="134" t="s">
        <v>103</v>
      </c>
      <c r="F59" s="113">
        <f>SUM(F60:F62)</f>
        <v>59000</v>
      </c>
      <c r="G59" s="163">
        <f>SUM(G60:G60)</f>
        <v>0</v>
      </c>
      <c r="H59" s="126">
        <f>SUM(H61:H62)</f>
        <v>59000</v>
      </c>
      <c r="I59" s="19"/>
    </row>
    <row r="60" spans="2:9" ht="24" hidden="1" customHeight="1" x14ac:dyDescent="0.2">
      <c r="B60" s="69"/>
      <c r="C60" s="69"/>
      <c r="D60" s="73"/>
      <c r="E60" s="185" t="s">
        <v>168</v>
      </c>
      <c r="F60" s="171">
        <f>+H60</f>
        <v>0</v>
      </c>
      <c r="G60" s="116"/>
      <c r="H60" s="135">
        <v>0</v>
      </c>
      <c r="I60" s="19"/>
    </row>
    <row r="61" spans="2:9" ht="24" customHeight="1" x14ac:dyDescent="0.2">
      <c r="B61" s="69"/>
      <c r="C61" s="69"/>
      <c r="D61" s="73"/>
      <c r="E61" s="185" t="s">
        <v>240</v>
      </c>
      <c r="F61" s="171">
        <f t="shared" ref="F61:F62" si="8">+H61</f>
        <v>41000</v>
      </c>
      <c r="G61" s="116"/>
      <c r="H61" s="135">
        <v>41000</v>
      </c>
      <c r="I61" s="19"/>
    </row>
    <row r="62" spans="2:9" ht="24" customHeight="1" x14ac:dyDescent="0.2">
      <c r="B62" s="69"/>
      <c r="C62" s="69"/>
      <c r="D62" s="73"/>
      <c r="E62" s="185" t="s">
        <v>168</v>
      </c>
      <c r="F62" s="171">
        <f t="shared" si="8"/>
        <v>18000</v>
      </c>
      <c r="G62" s="116"/>
      <c r="H62" s="135">
        <v>18000</v>
      </c>
      <c r="I62" s="19"/>
    </row>
    <row r="63" spans="2:9" ht="28.5" customHeight="1" x14ac:dyDescent="0.2">
      <c r="B63" s="69"/>
      <c r="C63" s="69"/>
      <c r="D63" s="71">
        <v>4120</v>
      </c>
      <c r="E63" s="155" t="s">
        <v>384</v>
      </c>
      <c r="F63" s="114">
        <f>+H63</f>
        <v>986000</v>
      </c>
      <c r="G63" s="162"/>
      <c r="H63" s="118">
        <v>986000</v>
      </c>
      <c r="I63" s="19"/>
    </row>
    <row r="64" spans="2:9" ht="18.75" hidden="1" customHeight="1" x14ac:dyDescent="0.2">
      <c r="B64" s="69"/>
      <c r="C64" s="69"/>
      <c r="D64" s="71">
        <v>4125</v>
      </c>
      <c r="E64" s="155" t="s">
        <v>140</v>
      </c>
      <c r="F64" s="114"/>
      <c r="G64" s="162"/>
      <c r="H64" s="118">
        <v>0</v>
      </c>
      <c r="I64" s="19"/>
    </row>
    <row r="65" spans="2:9" ht="9" hidden="1" customHeight="1" x14ac:dyDescent="0.2">
      <c r="B65" s="69"/>
      <c r="C65" s="69"/>
      <c r="D65" s="71">
        <v>4126</v>
      </c>
      <c r="E65" s="156" t="s">
        <v>141</v>
      </c>
      <c r="F65" s="114"/>
      <c r="G65" s="162"/>
      <c r="H65" s="118">
        <v>0</v>
      </c>
      <c r="I65" s="19"/>
    </row>
    <row r="66" spans="2:9" ht="39" customHeight="1" x14ac:dyDescent="0.2">
      <c r="B66" s="69"/>
      <c r="C66" s="69"/>
      <c r="D66" s="74">
        <v>4127</v>
      </c>
      <c r="E66" s="133" t="s">
        <v>385</v>
      </c>
      <c r="F66" s="113">
        <f>SUM(F67:F68)</f>
        <v>0</v>
      </c>
      <c r="G66" s="113">
        <f>SUM(G67:G70)</f>
        <v>77000</v>
      </c>
      <c r="H66" s="126">
        <f>SUM(H67:H70)</f>
        <v>77000</v>
      </c>
      <c r="I66" s="19"/>
    </row>
    <row r="67" spans="2:9" ht="23.25" customHeight="1" x14ac:dyDescent="0.2">
      <c r="B67" s="69"/>
      <c r="C67" s="69"/>
      <c r="D67" s="73"/>
      <c r="E67" s="185" t="s">
        <v>107</v>
      </c>
      <c r="F67" s="124"/>
      <c r="G67" s="164">
        <f>+H67</f>
        <v>30000</v>
      </c>
      <c r="H67" s="127">
        <v>30000</v>
      </c>
      <c r="I67" s="19"/>
    </row>
    <row r="68" spans="2:9" ht="23.25" hidden="1" customHeight="1" x14ac:dyDescent="0.2">
      <c r="B68" s="69"/>
      <c r="C68" s="69"/>
      <c r="D68" s="73"/>
      <c r="E68" s="185" t="s">
        <v>168</v>
      </c>
      <c r="F68" s="124"/>
      <c r="G68" s="164">
        <f>+H68</f>
        <v>0</v>
      </c>
      <c r="H68" s="127">
        <v>0</v>
      </c>
      <c r="I68" s="19"/>
    </row>
    <row r="69" spans="2:9" ht="23.25" customHeight="1" x14ac:dyDescent="0.2">
      <c r="B69" s="69"/>
      <c r="C69" s="69"/>
      <c r="D69" s="73"/>
      <c r="E69" s="185" t="s">
        <v>240</v>
      </c>
      <c r="F69" s="124"/>
      <c r="G69" s="164">
        <f t="shared" ref="G69:G70" si="9">+H69</f>
        <v>32000</v>
      </c>
      <c r="H69" s="127">
        <v>32000</v>
      </c>
      <c r="I69" s="19"/>
    </row>
    <row r="70" spans="2:9" ht="23.25" customHeight="1" x14ac:dyDescent="0.2">
      <c r="B70" s="69"/>
      <c r="C70" s="69"/>
      <c r="D70" s="73"/>
      <c r="E70" s="185" t="s">
        <v>168</v>
      </c>
      <c r="F70" s="124"/>
      <c r="G70" s="164">
        <f t="shared" si="9"/>
        <v>15000</v>
      </c>
      <c r="H70" s="127">
        <v>15000</v>
      </c>
      <c r="I70" s="19"/>
    </row>
    <row r="71" spans="2:9" ht="39.75" customHeight="1" x14ac:dyDescent="0.2">
      <c r="B71" s="69"/>
      <c r="C71" s="69"/>
      <c r="D71" s="74">
        <v>4129</v>
      </c>
      <c r="E71" s="133" t="s">
        <v>386</v>
      </c>
      <c r="F71" s="113">
        <f>SUM(F72:F74)</f>
        <v>10000</v>
      </c>
      <c r="G71" s="163">
        <f>SUM(G72:G72)</f>
        <v>0</v>
      </c>
      <c r="H71" s="126">
        <f>SUM(H73:H74)</f>
        <v>10000</v>
      </c>
      <c r="I71" s="19"/>
    </row>
    <row r="72" spans="2:9" ht="23.25" hidden="1" customHeight="1" x14ac:dyDescent="0.2">
      <c r="B72" s="69"/>
      <c r="C72" s="69"/>
      <c r="D72" s="73"/>
      <c r="E72" s="185" t="s">
        <v>168</v>
      </c>
      <c r="F72" s="124">
        <f>+H72</f>
        <v>0</v>
      </c>
      <c r="G72" s="116"/>
      <c r="H72" s="127">
        <v>0</v>
      </c>
      <c r="I72" s="19"/>
    </row>
    <row r="73" spans="2:9" ht="23.25" customHeight="1" x14ac:dyDescent="0.2">
      <c r="B73" s="69"/>
      <c r="C73" s="69"/>
      <c r="D73" s="73"/>
      <c r="E73" s="185" t="s">
        <v>240</v>
      </c>
      <c r="F73" s="124">
        <f t="shared" ref="F73:F74" si="10">+H73</f>
        <v>6000</v>
      </c>
      <c r="G73" s="116"/>
      <c r="H73" s="127">
        <v>6000</v>
      </c>
      <c r="I73" s="19"/>
    </row>
    <row r="74" spans="2:9" ht="23.25" customHeight="1" x14ac:dyDescent="0.2">
      <c r="B74" s="69"/>
      <c r="C74" s="69"/>
      <c r="D74" s="73"/>
      <c r="E74" s="185" t="s">
        <v>168</v>
      </c>
      <c r="F74" s="124">
        <f t="shared" si="10"/>
        <v>4000</v>
      </c>
      <c r="G74" s="116"/>
      <c r="H74" s="127">
        <v>4000</v>
      </c>
      <c r="I74" s="19"/>
    </row>
    <row r="75" spans="2:9" ht="24" customHeight="1" x14ac:dyDescent="0.2">
      <c r="B75" s="69"/>
      <c r="C75" s="69"/>
      <c r="D75" s="71">
        <v>4140</v>
      </c>
      <c r="E75" s="153" t="s">
        <v>20</v>
      </c>
      <c r="F75" s="114">
        <f>+H75</f>
        <v>0</v>
      </c>
      <c r="G75" s="162"/>
      <c r="H75" s="118">
        <v>0</v>
      </c>
      <c r="I75" s="19"/>
    </row>
    <row r="76" spans="2:9" ht="22.5" customHeight="1" x14ac:dyDescent="0.2">
      <c r="B76" s="69"/>
      <c r="C76" s="69"/>
      <c r="D76" s="71">
        <v>4170</v>
      </c>
      <c r="E76" s="155" t="s">
        <v>21</v>
      </c>
      <c r="F76" s="114">
        <f>+H76</f>
        <v>1025000</v>
      </c>
      <c r="G76" s="162"/>
      <c r="H76" s="118">
        <v>1025000</v>
      </c>
      <c r="I76" s="19"/>
    </row>
    <row r="77" spans="2:9" ht="40.5" customHeight="1" x14ac:dyDescent="0.2">
      <c r="B77" s="69"/>
      <c r="C77" s="69"/>
      <c r="D77" s="74">
        <v>4177</v>
      </c>
      <c r="E77" s="133" t="s">
        <v>52</v>
      </c>
      <c r="F77" s="113">
        <f t="shared" ref="F77:H77" si="11">SUM(F78:F79)</f>
        <v>0</v>
      </c>
      <c r="G77" s="113">
        <f t="shared" si="11"/>
        <v>799000</v>
      </c>
      <c r="H77" s="126">
        <f t="shared" si="11"/>
        <v>799000</v>
      </c>
      <c r="I77" s="19"/>
    </row>
    <row r="78" spans="2:9" ht="24" customHeight="1" x14ac:dyDescent="0.2">
      <c r="B78" s="69"/>
      <c r="C78" s="69"/>
      <c r="D78" s="73"/>
      <c r="E78" s="185" t="s">
        <v>107</v>
      </c>
      <c r="F78" s="124"/>
      <c r="G78" s="164">
        <f>+H78</f>
        <v>277000</v>
      </c>
      <c r="H78" s="127">
        <v>277000</v>
      </c>
      <c r="I78" s="19"/>
    </row>
    <row r="79" spans="2:9" ht="24" customHeight="1" x14ac:dyDescent="0.2">
      <c r="B79" s="69"/>
      <c r="C79" s="69"/>
      <c r="D79" s="73"/>
      <c r="E79" s="185" t="s">
        <v>240</v>
      </c>
      <c r="F79" s="124"/>
      <c r="G79" s="164">
        <f t="shared" ref="G79" si="12">+H79</f>
        <v>522000</v>
      </c>
      <c r="H79" s="127">
        <v>522000</v>
      </c>
      <c r="I79" s="19"/>
    </row>
    <row r="80" spans="2:9" ht="24" customHeight="1" x14ac:dyDescent="0.2">
      <c r="B80" s="69"/>
      <c r="C80" s="69"/>
      <c r="D80" s="74">
        <v>4179</v>
      </c>
      <c r="E80" s="134" t="s">
        <v>109</v>
      </c>
      <c r="F80" s="113">
        <f>SUM(F81:F81)</f>
        <v>103000</v>
      </c>
      <c r="G80" s="163">
        <f>SUM(G81:G81)</f>
        <v>0</v>
      </c>
      <c r="H80" s="126">
        <f>SUM(H81)</f>
        <v>103000</v>
      </c>
      <c r="I80" s="19"/>
    </row>
    <row r="81" spans="2:9" ht="18.75" customHeight="1" x14ac:dyDescent="0.2">
      <c r="B81" s="69"/>
      <c r="C81" s="69"/>
      <c r="D81" s="73"/>
      <c r="E81" s="185" t="s">
        <v>240</v>
      </c>
      <c r="F81" s="124">
        <f>+H81</f>
        <v>103000</v>
      </c>
      <c r="G81" s="116"/>
      <c r="H81" s="127">
        <v>103000</v>
      </c>
      <c r="I81" s="19"/>
    </row>
    <row r="82" spans="2:9" ht="23.25" customHeight="1" x14ac:dyDescent="0.2">
      <c r="B82" s="69"/>
      <c r="C82" s="69"/>
      <c r="D82" s="71"/>
      <c r="E82" s="153" t="s">
        <v>110</v>
      </c>
      <c r="F82" s="114"/>
      <c r="G82" s="162"/>
      <c r="H82" s="118">
        <v>0</v>
      </c>
      <c r="I82" s="19"/>
    </row>
    <row r="83" spans="2:9" ht="27.75" customHeight="1" x14ac:dyDescent="0.2">
      <c r="B83" s="69"/>
      <c r="C83" s="69"/>
      <c r="D83" s="73">
        <v>4000</v>
      </c>
      <c r="E83" s="209" t="s">
        <v>178</v>
      </c>
      <c r="F83" s="120">
        <f>+H83</f>
        <v>10835000</v>
      </c>
      <c r="G83" s="120"/>
      <c r="H83" s="130">
        <v>10835000</v>
      </c>
      <c r="I83" s="19"/>
    </row>
    <row r="84" spans="2:9" ht="31.5" customHeight="1" x14ac:dyDescent="0.2">
      <c r="B84" s="69"/>
      <c r="C84" s="69"/>
      <c r="D84" s="74">
        <v>4007</v>
      </c>
      <c r="E84" s="204" t="s">
        <v>161</v>
      </c>
      <c r="F84" s="163"/>
      <c r="G84" s="163">
        <f>SUM(G85:G86)</f>
        <v>168000</v>
      </c>
      <c r="H84" s="205">
        <f>SUM(H85:H86)</f>
        <v>168000</v>
      </c>
      <c r="I84" s="19"/>
    </row>
    <row r="85" spans="2:9" ht="23.25" customHeight="1" x14ac:dyDescent="0.2">
      <c r="B85" s="69"/>
      <c r="C85" s="69"/>
      <c r="D85" s="73"/>
      <c r="E85" s="185" t="s">
        <v>107</v>
      </c>
      <c r="F85" s="124"/>
      <c r="G85" s="164">
        <f>+H85</f>
        <v>42000</v>
      </c>
      <c r="H85" s="127">
        <v>42000</v>
      </c>
      <c r="I85" s="19"/>
    </row>
    <row r="86" spans="2:9" ht="23.25" customHeight="1" x14ac:dyDescent="0.2">
      <c r="B86" s="69"/>
      <c r="C86" s="69"/>
      <c r="D86" s="79"/>
      <c r="E86" s="168" t="s">
        <v>240</v>
      </c>
      <c r="F86" s="115"/>
      <c r="G86" s="165">
        <f>+H86</f>
        <v>126000</v>
      </c>
      <c r="H86" s="128">
        <v>126000</v>
      </c>
      <c r="I86" s="19"/>
    </row>
    <row r="87" spans="2:9" ht="27.75" customHeight="1" x14ac:dyDescent="0.2">
      <c r="B87" s="69"/>
      <c r="C87" s="69"/>
      <c r="D87" s="73">
        <v>4009</v>
      </c>
      <c r="E87" s="202" t="s">
        <v>169</v>
      </c>
      <c r="F87" s="161">
        <f>SUM(F88)</f>
        <v>23000</v>
      </c>
      <c r="G87" s="161"/>
      <c r="H87" s="203">
        <f>SUM(H88)</f>
        <v>23000</v>
      </c>
      <c r="I87" s="19"/>
    </row>
    <row r="88" spans="2:9" ht="23.25" customHeight="1" x14ac:dyDescent="0.2">
      <c r="B88" s="69"/>
      <c r="C88" s="69"/>
      <c r="D88" s="79"/>
      <c r="E88" s="185" t="s">
        <v>240</v>
      </c>
      <c r="F88" s="115">
        <f>+H88</f>
        <v>23000</v>
      </c>
      <c r="G88" s="165"/>
      <c r="H88" s="128">
        <v>23000</v>
      </c>
      <c r="I88" s="19"/>
    </row>
    <row r="89" spans="2:9" ht="34.5" hidden="1" customHeight="1" x14ac:dyDescent="0.2">
      <c r="B89" s="69"/>
      <c r="C89" s="69"/>
      <c r="D89" s="73">
        <v>4217</v>
      </c>
      <c r="E89" s="176" t="s">
        <v>51</v>
      </c>
      <c r="F89" s="120">
        <f t="shared" ref="F89" si="13">SUM(F90:F91)</f>
        <v>0</v>
      </c>
      <c r="G89" s="161">
        <f t="shared" ref="G89" si="14">SUM(G90:G91)</f>
        <v>0</v>
      </c>
      <c r="H89" s="130">
        <v>0</v>
      </c>
      <c r="I89" s="19"/>
    </row>
    <row r="90" spans="2:9" ht="18.75" hidden="1" customHeight="1" x14ac:dyDescent="0.2">
      <c r="B90" s="69"/>
      <c r="C90" s="69"/>
      <c r="D90" s="73"/>
      <c r="E90" s="147" t="s">
        <v>32</v>
      </c>
      <c r="F90" s="124"/>
      <c r="G90" s="164"/>
      <c r="H90" s="127">
        <v>0</v>
      </c>
      <c r="I90" s="19"/>
    </row>
    <row r="91" spans="2:9" ht="22.5" hidden="1" customHeight="1" x14ac:dyDescent="0.2">
      <c r="B91" s="69"/>
      <c r="C91" s="69"/>
      <c r="D91" s="79"/>
      <c r="E91" s="168" t="s">
        <v>107</v>
      </c>
      <c r="F91" s="124"/>
      <c r="G91" s="165"/>
      <c r="H91" s="127">
        <v>0</v>
      </c>
      <c r="I91" s="19"/>
    </row>
    <row r="92" spans="2:9" ht="21" hidden="1" customHeight="1" x14ac:dyDescent="0.2">
      <c r="B92" s="69"/>
      <c r="C92" s="69"/>
      <c r="D92" s="74">
        <v>4219</v>
      </c>
      <c r="E92" s="134" t="s">
        <v>111</v>
      </c>
      <c r="F92" s="113">
        <f t="shared" ref="F92" si="15">SUM(F93:F94)</f>
        <v>0</v>
      </c>
      <c r="G92" s="163">
        <f t="shared" ref="G92" si="16">SUM(G93:G94)</f>
        <v>0</v>
      </c>
      <c r="H92" s="126">
        <v>0</v>
      </c>
      <c r="I92" s="19"/>
    </row>
    <row r="93" spans="2:9" ht="18.75" hidden="1" customHeight="1" x14ac:dyDescent="0.2">
      <c r="B93" s="69"/>
      <c r="C93" s="69"/>
      <c r="D93" s="73"/>
      <c r="E93" s="147" t="s">
        <v>32</v>
      </c>
      <c r="F93" s="124"/>
      <c r="G93" s="116"/>
      <c r="H93" s="127">
        <v>0</v>
      </c>
      <c r="I93" s="19"/>
    </row>
    <row r="94" spans="2:9" ht="18.75" hidden="1" customHeight="1" x14ac:dyDescent="0.2">
      <c r="B94" s="69"/>
      <c r="C94" s="69"/>
      <c r="D94" s="73"/>
      <c r="E94" s="168" t="s">
        <v>107</v>
      </c>
      <c r="F94" s="124"/>
      <c r="G94" s="116"/>
      <c r="H94" s="127">
        <v>0</v>
      </c>
      <c r="I94" s="19"/>
    </row>
    <row r="95" spans="2:9" ht="21" hidden="1" customHeight="1" x14ac:dyDescent="0.2">
      <c r="B95" s="69"/>
      <c r="C95" s="69"/>
      <c r="D95" s="71">
        <v>4240</v>
      </c>
      <c r="E95" s="156" t="s">
        <v>22</v>
      </c>
      <c r="F95" s="114"/>
      <c r="G95" s="162"/>
      <c r="H95" s="118">
        <v>0</v>
      </c>
      <c r="I95" s="19"/>
    </row>
    <row r="96" spans="2:9" ht="38.25" hidden="1" customHeight="1" x14ac:dyDescent="0.2">
      <c r="B96" s="69"/>
      <c r="C96" s="69"/>
      <c r="D96" s="74">
        <v>4247</v>
      </c>
      <c r="E96" s="133" t="s">
        <v>158</v>
      </c>
      <c r="F96" s="113">
        <f t="shared" ref="F96" si="17">SUM(F97:F98)</f>
        <v>0</v>
      </c>
      <c r="G96" s="163">
        <f t="shared" ref="G96" si="18">SUM(G97:G98)</f>
        <v>0</v>
      </c>
      <c r="H96" s="126">
        <v>0</v>
      </c>
      <c r="I96" s="19"/>
    </row>
    <row r="97" spans="2:9" ht="18.75" hidden="1" customHeight="1" x14ac:dyDescent="0.2">
      <c r="B97" s="69"/>
      <c r="C97" s="69"/>
      <c r="D97" s="73"/>
      <c r="E97" s="147" t="s">
        <v>32</v>
      </c>
      <c r="F97" s="124"/>
      <c r="G97" s="164"/>
      <c r="H97" s="127">
        <v>0</v>
      </c>
      <c r="I97" s="19"/>
    </row>
    <row r="98" spans="2:9" ht="18.75" hidden="1" customHeight="1" x14ac:dyDescent="0.2">
      <c r="B98" s="69"/>
      <c r="C98" s="69"/>
      <c r="D98" s="79"/>
      <c r="E98" s="168" t="s">
        <v>107</v>
      </c>
      <c r="F98" s="124"/>
      <c r="G98" s="165"/>
      <c r="H98" s="127">
        <v>0</v>
      </c>
      <c r="I98" s="19"/>
    </row>
    <row r="99" spans="2:9" ht="34.5" hidden="1" x14ac:dyDescent="0.2">
      <c r="B99" s="69"/>
      <c r="C99" s="69"/>
      <c r="D99" s="74">
        <v>4249</v>
      </c>
      <c r="E99" s="133" t="s">
        <v>23</v>
      </c>
      <c r="F99" s="113">
        <f t="shared" ref="F99" si="19">SUM(F100:F101)</f>
        <v>0</v>
      </c>
      <c r="G99" s="163">
        <f t="shared" ref="G99" si="20">SUM(G100:G101)</f>
        <v>0</v>
      </c>
      <c r="H99" s="126">
        <v>0</v>
      </c>
      <c r="I99" s="19"/>
    </row>
    <row r="100" spans="2:9" ht="18.75" hidden="1" customHeight="1" x14ac:dyDescent="0.2">
      <c r="B100" s="69"/>
      <c r="C100" s="69"/>
      <c r="D100" s="73"/>
      <c r="E100" s="147" t="s">
        <v>32</v>
      </c>
      <c r="F100" s="116"/>
      <c r="G100" s="116"/>
      <c r="H100" s="129">
        <v>0</v>
      </c>
      <c r="I100" s="19"/>
    </row>
    <row r="101" spans="2:9" ht="18.75" hidden="1" customHeight="1" x14ac:dyDescent="0.2">
      <c r="B101" s="69"/>
      <c r="C101" s="69"/>
      <c r="D101" s="73"/>
      <c r="E101" s="168" t="s">
        <v>107</v>
      </c>
      <c r="F101" s="116"/>
      <c r="G101" s="116"/>
      <c r="H101" s="129">
        <v>0</v>
      </c>
      <c r="I101" s="19"/>
    </row>
    <row r="102" spans="2:9" ht="21" customHeight="1" x14ac:dyDescent="0.2">
      <c r="B102" s="69"/>
      <c r="C102" s="69"/>
      <c r="D102" s="71"/>
      <c r="E102" s="158" t="s">
        <v>24</v>
      </c>
      <c r="F102" s="114"/>
      <c r="G102" s="162"/>
      <c r="H102" s="118">
        <v>0</v>
      </c>
      <c r="I102" s="19"/>
    </row>
    <row r="103" spans="2:9" ht="21" customHeight="1" x14ac:dyDescent="0.2">
      <c r="B103" s="69"/>
      <c r="C103" s="69"/>
      <c r="D103" s="71">
        <v>4270</v>
      </c>
      <c r="E103" s="156" t="s">
        <v>25</v>
      </c>
      <c r="F103" s="114">
        <f>+H103</f>
        <v>4618000</v>
      </c>
      <c r="G103" s="162"/>
      <c r="H103" s="118">
        <v>4618000</v>
      </c>
      <c r="I103" s="19"/>
    </row>
    <row r="104" spans="2:9" ht="21" hidden="1" customHeight="1" x14ac:dyDescent="0.2">
      <c r="B104" s="69"/>
      <c r="C104" s="69"/>
      <c r="D104" s="74">
        <v>4309</v>
      </c>
      <c r="E104" s="133" t="s">
        <v>112</v>
      </c>
      <c r="F104" s="113">
        <f t="shared" ref="F104" si="21">SUM(F105:F106)</f>
        <v>0</v>
      </c>
      <c r="G104" s="163">
        <f t="shared" ref="G104" si="22">SUM(G105:G106)</f>
        <v>0</v>
      </c>
      <c r="H104" s="126">
        <v>0</v>
      </c>
      <c r="I104" s="19"/>
    </row>
    <row r="105" spans="2:9" ht="18.75" hidden="1" customHeight="1" x14ac:dyDescent="0.2">
      <c r="B105" s="69"/>
      <c r="C105" s="69"/>
      <c r="D105" s="73"/>
      <c r="E105" s="147" t="s">
        <v>32</v>
      </c>
      <c r="F105" s="172"/>
      <c r="G105" s="116"/>
      <c r="H105" s="136">
        <v>0</v>
      </c>
      <c r="I105" s="19"/>
    </row>
    <row r="106" spans="2:9" ht="18.75" hidden="1" customHeight="1" x14ac:dyDescent="0.2">
      <c r="B106" s="69"/>
      <c r="C106" s="69"/>
      <c r="D106" s="73"/>
      <c r="E106" s="168" t="s">
        <v>107</v>
      </c>
      <c r="F106" s="172"/>
      <c r="G106" s="116"/>
      <c r="H106" s="136">
        <v>0</v>
      </c>
      <c r="I106" s="19"/>
    </row>
    <row r="107" spans="2:9" ht="39" hidden="1" customHeight="1" x14ac:dyDescent="0.2">
      <c r="B107" s="69"/>
      <c r="C107" s="69"/>
      <c r="D107" s="71">
        <v>4350</v>
      </c>
      <c r="E107" s="156" t="s">
        <v>127</v>
      </c>
      <c r="F107" s="114"/>
      <c r="G107" s="162"/>
      <c r="H107" s="118">
        <v>0</v>
      </c>
      <c r="I107" s="19"/>
    </row>
    <row r="108" spans="2:9" ht="34.5" hidden="1" customHeight="1" x14ac:dyDescent="0.2">
      <c r="B108" s="69"/>
      <c r="C108" s="69"/>
      <c r="D108" s="74">
        <v>4369</v>
      </c>
      <c r="E108" s="159" t="s">
        <v>126</v>
      </c>
      <c r="F108" s="113">
        <f t="shared" ref="F108" si="23">SUM(F109:F110)</f>
        <v>0</v>
      </c>
      <c r="G108" s="163">
        <f t="shared" ref="G108" si="24">SUM(G109:G110)</f>
        <v>0</v>
      </c>
      <c r="H108" s="126">
        <v>0</v>
      </c>
      <c r="I108" s="19"/>
    </row>
    <row r="109" spans="2:9" ht="19.5" hidden="1" customHeight="1" x14ac:dyDescent="0.2">
      <c r="B109" s="69"/>
      <c r="C109" s="69"/>
      <c r="D109" s="73"/>
      <c r="E109" s="147" t="s">
        <v>32</v>
      </c>
      <c r="F109" s="171"/>
      <c r="G109" s="116"/>
      <c r="H109" s="135">
        <v>0</v>
      </c>
      <c r="I109" s="19"/>
    </row>
    <row r="110" spans="2:9" ht="19.5" hidden="1" customHeight="1" x14ac:dyDescent="0.2">
      <c r="B110" s="69"/>
      <c r="C110" s="69"/>
      <c r="D110" s="73"/>
      <c r="E110" s="168" t="s">
        <v>107</v>
      </c>
      <c r="F110" s="171"/>
      <c r="G110" s="116"/>
      <c r="H110" s="135">
        <v>0</v>
      </c>
      <c r="I110" s="19"/>
    </row>
    <row r="111" spans="2:9" ht="39" hidden="1" customHeight="1" x14ac:dyDescent="0.2">
      <c r="B111" s="69"/>
      <c r="C111" s="69"/>
      <c r="D111" s="71">
        <v>4370</v>
      </c>
      <c r="E111" s="156" t="s">
        <v>128</v>
      </c>
      <c r="F111" s="114"/>
      <c r="G111" s="162"/>
      <c r="H111" s="118">
        <v>0</v>
      </c>
      <c r="I111" s="19"/>
    </row>
    <row r="112" spans="2:9" ht="29.25" customHeight="1" x14ac:dyDescent="0.2">
      <c r="B112" s="69"/>
      <c r="C112" s="69"/>
      <c r="D112" s="74">
        <v>4277</v>
      </c>
      <c r="E112" s="133" t="s">
        <v>170</v>
      </c>
      <c r="F112" s="113">
        <f t="shared" ref="F112:G112" si="25">SUM(F113:F114)</f>
        <v>0</v>
      </c>
      <c r="G112" s="113">
        <f t="shared" si="25"/>
        <v>32000</v>
      </c>
      <c r="H112" s="126">
        <f>SUM(H113:H114)</f>
        <v>32000</v>
      </c>
      <c r="I112" s="19"/>
    </row>
    <row r="113" spans="2:9" ht="20.25" customHeight="1" x14ac:dyDescent="0.2">
      <c r="B113" s="69"/>
      <c r="C113" s="69"/>
      <c r="D113" s="73"/>
      <c r="E113" s="185" t="s">
        <v>107</v>
      </c>
      <c r="F113" s="124"/>
      <c r="G113" s="164">
        <f>+H113</f>
        <v>20000</v>
      </c>
      <c r="H113" s="127">
        <v>20000</v>
      </c>
      <c r="I113" s="19"/>
    </row>
    <row r="114" spans="2:9" ht="20.25" customHeight="1" x14ac:dyDescent="0.2">
      <c r="B114" s="69"/>
      <c r="C114" s="69"/>
      <c r="D114" s="73"/>
      <c r="E114" s="185" t="s">
        <v>240</v>
      </c>
      <c r="F114" s="115"/>
      <c r="G114" s="164">
        <f>+H114</f>
        <v>12000</v>
      </c>
      <c r="H114" s="128">
        <v>12000</v>
      </c>
      <c r="I114" s="19"/>
    </row>
    <row r="115" spans="2:9" ht="27" customHeight="1" x14ac:dyDescent="0.2">
      <c r="B115" s="69"/>
      <c r="C115" s="69"/>
      <c r="D115" s="74">
        <v>4279</v>
      </c>
      <c r="E115" s="133" t="s">
        <v>171</v>
      </c>
      <c r="F115" s="113">
        <f t="shared" ref="F115:G115" si="26">SUM(F116:F116)</f>
        <v>3000</v>
      </c>
      <c r="G115" s="163">
        <f t="shared" si="26"/>
        <v>0</v>
      </c>
      <c r="H115" s="126">
        <f>SUM(H116)</f>
        <v>3000</v>
      </c>
      <c r="I115" s="19"/>
    </row>
    <row r="116" spans="2:9" ht="23.25" customHeight="1" x14ac:dyDescent="0.2">
      <c r="B116" s="69"/>
      <c r="C116" s="69"/>
      <c r="D116" s="73"/>
      <c r="E116" s="185" t="s">
        <v>240</v>
      </c>
      <c r="F116" s="115">
        <f>+H116</f>
        <v>3000</v>
      </c>
      <c r="G116" s="116"/>
      <c r="H116" s="128">
        <v>3000</v>
      </c>
      <c r="I116" s="19"/>
    </row>
    <row r="117" spans="2:9" ht="18.75" hidden="1" customHeight="1" x14ac:dyDescent="0.2">
      <c r="B117" s="69"/>
      <c r="C117" s="69"/>
      <c r="D117" s="71"/>
      <c r="E117" s="153" t="s">
        <v>110</v>
      </c>
      <c r="F117" s="114"/>
      <c r="G117" s="162"/>
      <c r="H117" s="118">
        <v>0</v>
      </c>
      <c r="I117" s="19"/>
    </row>
    <row r="118" spans="2:9" ht="18.75" hidden="1" customHeight="1" x14ac:dyDescent="0.2">
      <c r="B118" s="69"/>
      <c r="C118" s="69"/>
      <c r="D118" s="71">
        <v>4385</v>
      </c>
      <c r="E118" s="155" t="s">
        <v>31</v>
      </c>
      <c r="F118" s="114"/>
      <c r="G118" s="162"/>
      <c r="H118" s="118">
        <v>0</v>
      </c>
      <c r="I118" s="19"/>
    </row>
    <row r="119" spans="2:9" ht="34.5" hidden="1" customHeight="1" x14ac:dyDescent="0.2">
      <c r="B119" s="69"/>
      <c r="C119" s="69"/>
      <c r="D119" s="71">
        <v>4386</v>
      </c>
      <c r="E119" s="156" t="s">
        <v>113</v>
      </c>
      <c r="F119" s="114"/>
      <c r="G119" s="162"/>
      <c r="H119" s="118">
        <v>0</v>
      </c>
      <c r="I119" s="19"/>
    </row>
    <row r="120" spans="2:9" ht="26.25" customHeight="1" x14ac:dyDescent="0.2">
      <c r="B120" s="69"/>
      <c r="C120" s="69"/>
      <c r="D120" s="71">
        <v>4410</v>
      </c>
      <c r="E120" s="155" t="s">
        <v>33</v>
      </c>
      <c r="F120" s="114">
        <f>+H120</f>
        <v>353000</v>
      </c>
      <c r="G120" s="162"/>
      <c r="H120" s="118">
        <v>353000</v>
      </c>
      <c r="I120" s="19"/>
    </row>
    <row r="121" spans="2:9" ht="36" customHeight="1" x14ac:dyDescent="0.2">
      <c r="B121" s="69"/>
      <c r="C121" s="69"/>
      <c r="D121" s="74">
        <v>4417</v>
      </c>
      <c r="E121" s="78" t="s">
        <v>53</v>
      </c>
      <c r="F121" s="113">
        <f t="shared" ref="F121:G121" si="27">SUM(F122:F123)</f>
        <v>0</v>
      </c>
      <c r="G121" s="113">
        <f t="shared" si="27"/>
        <v>95000</v>
      </c>
      <c r="H121" s="126">
        <f>SUM(H122:H123)</f>
        <v>95000</v>
      </c>
      <c r="I121" s="19"/>
    </row>
    <row r="122" spans="2:9" ht="18.75" customHeight="1" x14ac:dyDescent="0.2">
      <c r="B122" s="69"/>
      <c r="C122" s="69"/>
      <c r="D122" s="73"/>
      <c r="E122" s="185" t="s">
        <v>107</v>
      </c>
      <c r="F122" s="124"/>
      <c r="G122" s="164">
        <f>+H122</f>
        <v>11000</v>
      </c>
      <c r="H122" s="127">
        <v>11000</v>
      </c>
      <c r="I122" s="19"/>
    </row>
    <row r="123" spans="2:9" ht="18.75" customHeight="1" x14ac:dyDescent="0.2">
      <c r="B123" s="69"/>
      <c r="C123" s="69"/>
      <c r="D123" s="73"/>
      <c r="E123" s="185" t="s">
        <v>240</v>
      </c>
      <c r="F123" s="115"/>
      <c r="G123" s="164">
        <f>+H123</f>
        <v>84000</v>
      </c>
      <c r="H123" s="127">
        <v>84000</v>
      </c>
      <c r="I123" s="19"/>
    </row>
    <row r="124" spans="2:9" ht="18.75" customHeight="1" x14ac:dyDescent="0.2">
      <c r="B124" s="69"/>
      <c r="C124" s="69"/>
      <c r="D124" s="74">
        <v>4419</v>
      </c>
      <c r="E124" s="134" t="s">
        <v>116</v>
      </c>
      <c r="F124" s="113">
        <f>SUM(F125:F125)</f>
        <v>16000</v>
      </c>
      <c r="G124" s="163">
        <f>SUM(G125:G125)</f>
        <v>0</v>
      </c>
      <c r="H124" s="126">
        <f>SUM(H125)</f>
        <v>16000</v>
      </c>
      <c r="I124" s="19"/>
    </row>
    <row r="125" spans="2:9" ht="22.5" customHeight="1" x14ac:dyDescent="0.2">
      <c r="B125" s="69"/>
      <c r="C125" s="69"/>
      <c r="D125" s="73"/>
      <c r="E125" s="185" t="s">
        <v>240</v>
      </c>
      <c r="F125" s="171">
        <f>+H125</f>
        <v>16000</v>
      </c>
      <c r="G125" s="116"/>
      <c r="H125" s="135">
        <v>16000</v>
      </c>
      <c r="I125" s="19"/>
    </row>
    <row r="126" spans="2:9" ht="18.75" customHeight="1" x14ac:dyDescent="0.2">
      <c r="B126" s="69"/>
      <c r="C126" s="69"/>
      <c r="D126" s="71">
        <v>4420</v>
      </c>
      <c r="E126" s="155" t="s">
        <v>88</v>
      </c>
      <c r="F126" s="114">
        <f>+H126</f>
        <v>1436000</v>
      </c>
      <c r="G126" s="162"/>
      <c r="H126" s="118">
        <v>1436000</v>
      </c>
      <c r="I126" s="19"/>
    </row>
    <row r="127" spans="2:9" ht="39" customHeight="1" x14ac:dyDescent="0.2">
      <c r="B127" s="69"/>
      <c r="C127" s="69"/>
      <c r="D127" s="74">
        <v>4427</v>
      </c>
      <c r="E127" s="133" t="s">
        <v>55</v>
      </c>
      <c r="F127" s="113">
        <f>SUM(F128:F128)</f>
        <v>0</v>
      </c>
      <c r="G127" s="113">
        <f>SUM(G128:G129)</f>
        <v>104000</v>
      </c>
      <c r="H127" s="126">
        <f>SUM(H128:H129)</f>
        <v>104000</v>
      </c>
      <c r="I127" s="19"/>
    </row>
    <row r="128" spans="2:9" ht="18.75" customHeight="1" x14ac:dyDescent="0.2">
      <c r="B128" s="69"/>
      <c r="C128" s="69"/>
      <c r="D128" s="73"/>
      <c r="E128" s="185" t="s">
        <v>107</v>
      </c>
      <c r="F128" s="124"/>
      <c r="G128" s="164">
        <f>+H128</f>
        <v>20000</v>
      </c>
      <c r="H128" s="127">
        <v>20000</v>
      </c>
      <c r="I128" s="19"/>
    </row>
    <row r="129" spans="2:9" ht="18.75" customHeight="1" x14ac:dyDescent="0.2">
      <c r="B129" s="69"/>
      <c r="C129" s="69"/>
      <c r="D129" s="73"/>
      <c r="E129" s="185" t="s">
        <v>240</v>
      </c>
      <c r="F129" s="124"/>
      <c r="G129" s="164">
        <f>+H129</f>
        <v>84000</v>
      </c>
      <c r="H129" s="127">
        <v>84000</v>
      </c>
      <c r="I129" s="19"/>
    </row>
    <row r="130" spans="2:9" ht="25.5" customHeight="1" x14ac:dyDescent="0.2">
      <c r="B130" s="69"/>
      <c r="C130" s="69"/>
      <c r="D130" s="74">
        <v>4429</v>
      </c>
      <c r="E130" s="134" t="s">
        <v>117</v>
      </c>
      <c r="F130" s="113">
        <f t="shared" ref="F130" si="28">SUM(F131:F133)</f>
        <v>16000</v>
      </c>
      <c r="G130" s="163">
        <f t="shared" ref="G130" si="29">SUM(G131:G133)</f>
        <v>0</v>
      </c>
      <c r="H130" s="126">
        <f>SUM(H131)</f>
        <v>16000</v>
      </c>
      <c r="I130" s="19"/>
    </row>
    <row r="131" spans="2:9" ht="20.25" customHeight="1" x14ac:dyDescent="0.2">
      <c r="B131" s="69"/>
      <c r="C131" s="69"/>
      <c r="D131" s="73"/>
      <c r="E131" s="185" t="s">
        <v>240</v>
      </c>
      <c r="F131" s="171">
        <f>+H131</f>
        <v>16000</v>
      </c>
      <c r="G131" s="116"/>
      <c r="H131" s="135">
        <v>16000</v>
      </c>
      <c r="I131" s="19"/>
    </row>
    <row r="132" spans="2:9" ht="20.25" hidden="1" customHeight="1" x14ac:dyDescent="0.2">
      <c r="B132" s="69"/>
      <c r="C132" s="69"/>
      <c r="D132" s="73"/>
      <c r="E132" s="148" t="s">
        <v>136</v>
      </c>
      <c r="F132" s="171"/>
      <c r="G132" s="164"/>
      <c r="H132" s="135">
        <v>0</v>
      </c>
      <c r="I132" s="19"/>
    </row>
    <row r="133" spans="2:9" ht="20.25" hidden="1" customHeight="1" x14ac:dyDescent="0.2">
      <c r="B133" s="69"/>
      <c r="C133" s="69"/>
      <c r="D133" s="73"/>
      <c r="E133" s="168" t="s">
        <v>107</v>
      </c>
      <c r="F133" s="171"/>
      <c r="G133" s="165"/>
      <c r="H133" s="135">
        <v>0</v>
      </c>
      <c r="I133" s="19"/>
    </row>
    <row r="134" spans="2:9" ht="24" customHeight="1" x14ac:dyDescent="0.2">
      <c r="B134" s="69"/>
      <c r="C134" s="69"/>
      <c r="D134" s="71">
        <v>4430</v>
      </c>
      <c r="E134" s="155" t="s">
        <v>34</v>
      </c>
      <c r="F134" s="114">
        <f>+H134</f>
        <v>10000</v>
      </c>
      <c r="G134" s="162"/>
      <c r="H134" s="118">
        <v>10000</v>
      </c>
      <c r="I134" s="19"/>
    </row>
    <row r="135" spans="2:9" ht="26.25" customHeight="1" x14ac:dyDescent="0.2">
      <c r="B135" s="69"/>
      <c r="C135" s="69"/>
      <c r="D135" s="71">
        <v>4440</v>
      </c>
      <c r="E135" s="155" t="s">
        <v>35</v>
      </c>
      <c r="F135" s="114">
        <f t="shared" ref="F135:F137" si="30">+H135</f>
        <v>746000</v>
      </c>
      <c r="G135" s="162"/>
      <c r="H135" s="118">
        <v>746000</v>
      </c>
      <c r="I135" s="19"/>
    </row>
    <row r="136" spans="2:9" ht="27" customHeight="1" x14ac:dyDescent="0.2">
      <c r="B136" s="69"/>
      <c r="C136" s="69"/>
      <c r="D136" s="71">
        <v>4480</v>
      </c>
      <c r="E136" s="155" t="s">
        <v>36</v>
      </c>
      <c r="F136" s="114">
        <f t="shared" si="30"/>
        <v>100000</v>
      </c>
      <c r="G136" s="162"/>
      <c r="H136" s="118">
        <v>100000</v>
      </c>
      <c r="I136" s="19"/>
    </row>
    <row r="137" spans="2:9" ht="27.75" customHeight="1" x14ac:dyDescent="0.2">
      <c r="B137" s="69"/>
      <c r="C137" s="69"/>
      <c r="D137" s="71">
        <v>4550</v>
      </c>
      <c r="E137" s="158" t="s">
        <v>37</v>
      </c>
      <c r="F137" s="114">
        <f t="shared" si="30"/>
        <v>400000</v>
      </c>
      <c r="G137" s="162"/>
      <c r="H137" s="118">
        <v>400000</v>
      </c>
      <c r="I137" s="19"/>
    </row>
    <row r="138" spans="2:9" ht="39" customHeight="1" x14ac:dyDescent="0.2">
      <c r="B138" s="69"/>
      <c r="C138" s="69"/>
      <c r="D138" s="74">
        <v>4557</v>
      </c>
      <c r="E138" s="133" t="s">
        <v>48</v>
      </c>
      <c r="F138" s="173">
        <f t="shared" ref="F138:G138" si="31">SUM(F139:F140)</f>
        <v>0</v>
      </c>
      <c r="G138" s="173">
        <f t="shared" si="31"/>
        <v>55000</v>
      </c>
      <c r="H138" s="126">
        <f>SUM(H139:H140)</f>
        <v>55000</v>
      </c>
      <c r="I138" s="19"/>
    </row>
    <row r="139" spans="2:9" ht="22.5" customHeight="1" x14ac:dyDescent="0.2">
      <c r="B139" s="69"/>
      <c r="C139" s="69"/>
      <c r="D139" s="73"/>
      <c r="E139" s="185" t="s">
        <v>107</v>
      </c>
      <c r="F139" s="164"/>
      <c r="G139" s="164">
        <f>+H139</f>
        <v>30000</v>
      </c>
      <c r="H139" s="94">
        <v>30000</v>
      </c>
      <c r="I139" s="19"/>
    </row>
    <row r="140" spans="2:9" ht="22.5" customHeight="1" x14ac:dyDescent="0.2">
      <c r="B140" s="69"/>
      <c r="C140" s="69"/>
      <c r="D140" s="79"/>
      <c r="E140" s="185" t="s">
        <v>240</v>
      </c>
      <c r="F140" s="164"/>
      <c r="G140" s="164">
        <f>+H140</f>
        <v>25000</v>
      </c>
      <c r="H140" s="94">
        <v>25000</v>
      </c>
      <c r="I140" s="19"/>
    </row>
    <row r="141" spans="2:9" ht="37.5" customHeight="1" x14ac:dyDescent="0.2">
      <c r="B141" s="69"/>
      <c r="C141" s="69"/>
      <c r="D141" s="74">
        <v>4559</v>
      </c>
      <c r="E141" s="133" t="s">
        <v>57</v>
      </c>
      <c r="F141" s="173">
        <f t="shared" ref="F141" si="32">SUM(F142:F143)</f>
        <v>5000</v>
      </c>
      <c r="G141" s="163">
        <f t="shared" ref="G141" si="33">SUM(G142:G143)</f>
        <v>0</v>
      </c>
      <c r="H141" s="126">
        <f>SUM(H143)</f>
        <v>5000</v>
      </c>
      <c r="I141" s="19"/>
    </row>
    <row r="142" spans="2:9" ht="23.25" hidden="1" customHeight="1" x14ac:dyDescent="0.2">
      <c r="B142" s="69"/>
      <c r="C142" s="69"/>
      <c r="D142" s="73"/>
      <c r="E142" s="185" t="s">
        <v>168</v>
      </c>
      <c r="F142" s="164">
        <f>+H142</f>
        <v>0</v>
      </c>
      <c r="G142" s="164"/>
      <c r="H142" s="94">
        <v>0</v>
      </c>
      <c r="I142" s="19"/>
    </row>
    <row r="143" spans="2:9" ht="23.25" customHeight="1" x14ac:dyDescent="0.2">
      <c r="B143" s="69"/>
      <c r="C143" s="69"/>
      <c r="D143" s="79"/>
      <c r="E143" s="185" t="s">
        <v>240</v>
      </c>
      <c r="F143" s="164">
        <f>+H143</f>
        <v>5000</v>
      </c>
      <c r="G143" s="165"/>
      <c r="H143" s="94">
        <v>5000</v>
      </c>
      <c r="I143" s="19"/>
    </row>
    <row r="144" spans="2:9" ht="39" hidden="1" customHeight="1" x14ac:dyDescent="0.2">
      <c r="B144" s="69"/>
      <c r="C144" s="69"/>
      <c r="D144" s="71">
        <v>4580</v>
      </c>
      <c r="E144" s="158" t="s">
        <v>49</v>
      </c>
      <c r="F144" s="114"/>
      <c r="G144" s="162"/>
      <c r="H144" s="118">
        <v>0</v>
      </c>
      <c r="I144" s="19"/>
    </row>
    <row r="145" spans="2:9" ht="26.25" hidden="1" customHeight="1" x14ac:dyDescent="0.2">
      <c r="B145" s="69"/>
      <c r="C145" s="69"/>
      <c r="D145" s="71">
        <v>4610</v>
      </c>
      <c r="E145" s="158" t="s">
        <v>78</v>
      </c>
      <c r="F145" s="114"/>
      <c r="G145" s="162"/>
      <c r="H145" s="118">
        <v>0</v>
      </c>
      <c r="I145" s="19"/>
    </row>
    <row r="146" spans="2:9" ht="28.5" customHeight="1" x14ac:dyDescent="0.2">
      <c r="B146" s="69"/>
      <c r="C146" s="69"/>
      <c r="D146" s="71">
        <v>4700</v>
      </c>
      <c r="E146" s="158" t="s">
        <v>38</v>
      </c>
      <c r="F146" s="114">
        <f>+H146</f>
        <v>60000</v>
      </c>
      <c r="G146" s="162"/>
      <c r="H146" s="118">
        <v>60000</v>
      </c>
      <c r="I146" s="19"/>
    </row>
    <row r="147" spans="2:9" ht="39" customHeight="1" x14ac:dyDescent="0.2">
      <c r="B147" s="69"/>
      <c r="C147" s="69"/>
      <c r="D147" s="74">
        <v>4707</v>
      </c>
      <c r="E147" s="159" t="s">
        <v>100</v>
      </c>
      <c r="F147" s="113">
        <f t="shared" ref="F147:G147" si="34">SUM(F148:F149)</f>
        <v>0</v>
      </c>
      <c r="G147" s="113">
        <f t="shared" si="34"/>
        <v>55000</v>
      </c>
      <c r="H147" s="126">
        <f>SUM(H148:H149)</f>
        <v>55000</v>
      </c>
      <c r="I147" s="19"/>
    </row>
    <row r="148" spans="2:9" ht="21.75" customHeight="1" x14ac:dyDescent="0.2">
      <c r="B148" s="69"/>
      <c r="C148" s="69"/>
      <c r="D148" s="73"/>
      <c r="E148" s="185" t="s">
        <v>107</v>
      </c>
      <c r="F148" s="171"/>
      <c r="G148" s="116">
        <f>+H148</f>
        <v>30000</v>
      </c>
      <c r="H148" s="135">
        <v>30000</v>
      </c>
      <c r="I148" s="19"/>
    </row>
    <row r="149" spans="2:9" ht="23.25" customHeight="1" x14ac:dyDescent="0.2">
      <c r="B149" s="69"/>
      <c r="C149" s="69"/>
      <c r="D149" s="73"/>
      <c r="E149" s="185" t="s">
        <v>240</v>
      </c>
      <c r="F149" s="171"/>
      <c r="G149" s="116">
        <f>+H149</f>
        <v>25000</v>
      </c>
      <c r="H149" s="135">
        <v>25000</v>
      </c>
      <c r="I149" s="19"/>
    </row>
    <row r="150" spans="2:9" ht="34.5" x14ac:dyDescent="0.2">
      <c r="B150" s="69"/>
      <c r="C150" s="69"/>
      <c r="D150" s="74">
        <v>4709</v>
      </c>
      <c r="E150" s="169" t="s">
        <v>120</v>
      </c>
      <c r="F150" s="113">
        <f t="shared" ref="F150" si="35">SUM(F151:F152)</f>
        <v>5000</v>
      </c>
      <c r="G150" s="163">
        <f t="shared" ref="G150" si="36">SUM(G151:G152)</f>
        <v>0</v>
      </c>
      <c r="H150" s="126">
        <f>SUM(H151)</f>
        <v>5000</v>
      </c>
      <c r="I150" s="19"/>
    </row>
    <row r="151" spans="2:9" ht="20.25" customHeight="1" x14ac:dyDescent="0.2">
      <c r="B151" s="69"/>
      <c r="C151" s="69"/>
      <c r="D151" s="73"/>
      <c r="E151" s="185" t="s">
        <v>240</v>
      </c>
      <c r="F151" s="171">
        <f>+H151</f>
        <v>5000</v>
      </c>
      <c r="G151" s="116"/>
      <c r="H151" s="135">
        <v>5000</v>
      </c>
      <c r="I151" s="19"/>
    </row>
    <row r="152" spans="2:9" ht="35.25" hidden="1" customHeight="1" x14ac:dyDescent="0.2">
      <c r="B152" s="69"/>
      <c r="C152" s="69"/>
      <c r="D152" s="79"/>
      <c r="E152" s="168" t="s">
        <v>108</v>
      </c>
      <c r="F152" s="171"/>
      <c r="G152" s="116"/>
      <c r="H152" s="135">
        <v>0</v>
      </c>
      <c r="I152" s="19"/>
    </row>
    <row r="153" spans="2:9" ht="35.25" customHeight="1" x14ac:dyDescent="0.2">
      <c r="B153" s="69"/>
      <c r="C153" s="69"/>
      <c r="D153" s="74">
        <v>4710</v>
      </c>
      <c r="E153" s="158" t="s">
        <v>387</v>
      </c>
      <c r="F153" s="686">
        <f>+H153</f>
        <v>603000</v>
      </c>
      <c r="G153" s="162"/>
      <c r="H153" s="687">
        <v>603000</v>
      </c>
      <c r="I153" s="19"/>
    </row>
    <row r="154" spans="2:9" ht="35.25" customHeight="1" x14ac:dyDescent="0.2">
      <c r="B154" s="69"/>
      <c r="C154" s="69"/>
      <c r="D154" s="74">
        <v>4717</v>
      </c>
      <c r="E154" s="159" t="s">
        <v>388</v>
      </c>
      <c r="F154" s="688">
        <f>SUM(F155:F157)</f>
        <v>0</v>
      </c>
      <c r="G154" s="688">
        <f>SUM(G155:G157)</f>
        <v>36000</v>
      </c>
      <c r="H154" s="689">
        <f>SUM(H155:H157)</f>
        <v>36000</v>
      </c>
      <c r="I154" s="19"/>
    </row>
    <row r="155" spans="2:9" ht="35.25" customHeight="1" x14ac:dyDescent="0.2">
      <c r="B155" s="69"/>
      <c r="C155" s="69"/>
      <c r="D155" s="73"/>
      <c r="E155" s="185" t="s">
        <v>107</v>
      </c>
      <c r="F155" s="171"/>
      <c r="G155" s="116">
        <f>+H155</f>
        <v>15000</v>
      </c>
      <c r="H155" s="135">
        <v>15000</v>
      </c>
      <c r="I155" s="19"/>
    </row>
    <row r="156" spans="2:9" ht="35.25" customHeight="1" x14ac:dyDescent="0.2">
      <c r="B156" s="69"/>
      <c r="C156" s="69"/>
      <c r="D156" s="73"/>
      <c r="E156" s="185" t="s">
        <v>240</v>
      </c>
      <c r="F156" s="171"/>
      <c r="G156" s="116">
        <f t="shared" ref="G156:G157" si="37">+H156</f>
        <v>12000</v>
      </c>
      <c r="H156" s="135">
        <v>12000</v>
      </c>
      <c r="I156" s="19"/>
    </row>
    <row r="157" spans="2:9" ht="35.25" customHeight="1" x14ac:dyDescent="0.2">
      <c r="B157" s="69"/>
      <c r="C157" s="69"/>
      <c r="D157" s="79"/>
      <c r="E157" s="168" t="s">
        <v>168</v>
      </c>
      <c r="F157" s="684"/>
      <c r="G157" s="116">
        <f t="shared" si="37"/>
        <v>9000</v>
      </c>
      <c r="H157" s="685">
        <v>9000</v>
      </c>
      <c r="I157" s="19"/>
    </row>
    <row r="158" spans="2:9" ht="35.25" customHeight="1" x14ac:dyDescent="0.2">
      <c r="B158" s="69"/>
      <c r="C158" s="69"/>
      <c r="D158" s="73">
        <v>4719</v>
      </c>
      <c r="E158" s="683" t="s">
        <v>389</v>
      </c>
      <c r="F158" s="688">
        <f>SUM(F159:F160)</f>
        <v>5000</v>
      </c>
      <c r="G158" s="690">
        <f>SUM(G159:G160)</f>
        <v>0</v>
      </c>
      <c r="H158" s="689">
        <f>SUM(H159:H160)</f>
        <v>5000</v>
      </c>
      <c r="I158" s="19"/>
    </row>
    <row r="159" spans="2:9" ht="35.25" customHeight="1" x14ac:dyDescent="0.2">
      <c r="B159" s="69"/>
      <c r="C159" s="69"/>
      <c r="D159" s="73"/>
      <c r="E159" s="185" t="s">
        <v>240</v>
      </c>
      <c r="F159" s="171">
        <f>+H159</f>
        <v>3000</v>
      </c>
      <c r="G159" s="116"/>
      <c r="H159" s="135">
        <v>3000</v>
      </c>
      <c r="I159" s="19"/>
    </row>
    <row r="160" spans="2:9" ht="35.25" customHeight="1" x14ac:dyDescent="0.2">
      <c r="B160" s="69"/>
      <c r="C160" s="69"/>
      <c r="D160" s="73"/>
      <c r="E160" s="185" t="s">
        <v>168</v>
      </c>
      <c r="F160" s="171">
        <f>+H160</f>
        <v>2000</v>
      </c>
      <c r="G160" s="116"/>
      <c r="H160" s="135">
        <v>2000</v>
      </c>
      <c r="I160" s="19"/>
    </row>
    <row r="161" spans="2:9" ht="27.75" customHeight="1" x14ac:dyDescent="0.2">
      <c r="B161" s="69"/>
      <c r="C161" s="69"/>
      <c r="D161" s="71">
        <v>6050</v>
      </c>
      <c r="E161" s="153" t="s">
        <v>124</v>
      </c>
      <c r="F161" s="114">
        <f>+H161</f>
        <v>1600000</v>
      </c>
      <c r="G161" s="162"/>
      <c r="H161" s="118">
        <v>1600000</v>
      </c>
      <c r="I161" s="19"/>
    </row>
    <row r="162" spans="2:9" ht="23.25" customHeight="1" x14ac:dyDescent="0.2">
      <c r="B162" s="69"/>
      <c r="C162" s="69"/>
      <c r="D162" s="72"/>
      <c r="E162" s="153" t="s">
        <v>39</v>
      </c>
      <c r="F162" s="114"/>
      <c r="G162" s="162"/>
      <c r="H162" s="118">
        <v>0</v>
      </c>
      <c r="I162" s="19"/>
    </row>
    <row r="163" spans="2:9" ht="24.75" customHeight="1" x14ac:dyDescent="0.2">
      <c r="B163" s="69"/>
      <c r="C163" s="69"/>
      <c r="D163" s="71">
        <v>6060</v>
      </c>
      <c r="E163" s="155" t="s">
        <v>41</v>
      </c>
      <c r="F163" s="114">
        <f>+H163</f>
        <v>800000</v>
      </c>
      <c r="G163" s="162"/>
      <c r="H163" s="118">
        <v>800000</v>
      </c>
      <c r="I163" s="19"/>
    </row>
    <row r="164" spans="2:9" ht="41.25" customHeight="1" x14ac:dyDescent="0.2">
      <c r="B164" s="69"/>
      <c r="C164" s="69"/>
      <c r="D164" s="74">
        <v>6067</v>
      </c>
      <c r="E164" s="133" t="s">
        <v>56</v>
      </c>
      <c r="F164" s="113">
        <f t="shared" ref="F164" si="38">SUM(F165:F166)</f>
        <v>0</v>
      </c>
      <c r="G164" s="163">
        <f t="shared" ref="G164" si="39">SUM(G165:G166)</f>
        <v>46000</v>
      </c>
      <c r="H164" s="126">
        <f>SUM(H165:H166)</f>
        <v>46000</v>
      </c>
      <c r="I164" s="19"/>
    </row>
    <row r="165" spans="2:9" ht="26.25" customHeight="1" x14ac:dyDescent="0.2">
      <c r="B165" s="69"/>
      <c r="C165" s="69"/>
      <c r="D165" s="73"/>
      <c r="E165" s="185" t="s">
        <v>107</v>
      </c>
      <c r="F165" s="124"/>
      <c r="G165" s="164">
        <f>+H165</f>
        <v>30000</v>
      </c>
      <c r="H165" s="127">
        <v>30000</v>
      </c>
      <c r="I165" s="19"/>
    </row>
    <row r="166" spans="2:9" ht="22.5" customHeight="1" x14ac:dyDescent="0.2">
      <c r="B166" s="69"/>
      <c r="C166" s="69"/>
      <c r="D166" s="79"/>
      <c r="E166" s="185" t="s">
        <v>240</v>
      </c>
      <c r="F166" s="115"/>
      <c r="G166" s="164">
        <f>+H166</f>
        <v>16000</v>
      </c>
      <c r="H166" s="128">
        <v>16000</v>
      </c>
      <c r="I166" s="19"/>
    </row>
    <row r="167" spans="2:9" ht="18.75" customHeight="1" x14ac:dyDescent="0.2">
      <c r="B167" s="69"/>
      <c r="C167" s="69"/>
      <c r="D167" s="74">
        <v>6069</v>
      </c>
      <c r="E167" s="134" t="s">
        <v>42</v>
      </c>
      <c r="F167" s="113">
        <f t="shared" ref="F167" si="40">SUM(F168:F169)</f>
        <v>4000</v>
      </c>
      <c r="G167" s="163">
        <f t="shared" ref="G167" si="41">SUM(G168:G169)</f>
        <v>0</v>
      </c>
      <c r="H167" s="126">
        <f>SUM(H169)</f>
        <v>4000</v>
      </c>
      <c r="I167" s="19"/>
    </row>
    <row r="168" spans="2:9" ht="24" hidden="1" customHeight="1" x14ac:dyDescent="0.2">
      <c r="B168" s="69"/>
      <c r="C168" s="69"/>
      <c r="D168" s="73"/>
      <c r="E168" s="185" t="s">
        <v>168</v>
      </c>
      <c r="F168" s="171"/>
      <c r="G168" s="116"/>
      <c r="H168" s="135">
        <v>0</v>
      </c>
      <c r="I168" s="19"/>
    </row>
    <row r="169" spans="2:9" ht="25.5" customHeight="1" x14ac:dyDescent="0.2">
      <c r="B169" s="69"/>
      <c r="C169" s="69"/>
      <c r="D169" s="73"/>
      <c r="E169" s="185" t="s">
        <v>240</v>
      </c>
      <c r="F169" s="171">
        <f>+H169</f>
        <v>4000</v>
      </c>
      <c r="G169" s="116"/>
      <c r="H169" s="135">
        <v>4000</v>
      </c>
      <c r="I169" s="19"/>
    </row>
    <row r="170" spans="2:9" ht="39" hidden="1" customHeight="1" x14ac:dyDescent="0.2">
      <c r="B170" s="73"/>
      <c r="C170" s="67">
        <v>75076</v>
      </c>
      <c r="D170" s="68"/>
      <c r="E170" s="151" t="s">
        <v>114</v>
      </c>
      <c r="F170" s="122">
        <f t="shared" ref="F170" si="42">SUM(F171:F176)</f>
        <v>0</v>
      </c>
      <c r="G170" s="117">
        <f t="shared" ref="G170:H170" si="43">SUM(G171:G176)</f>
        <v>0</v>
      </c>
      <c r="H170" s="122">
        <f t="shared" si="43"/>
        <v>0</v>
      </c>
      <c r="I170" s="19"/>
    </row>
    <row r="171" spans="2:9" ht="18.75" hidden="1" customHeight="1" x14ac:dyDescent="0.2">
      <c r="B171" s="69"/>
      <c r="C171" s="69"/>
      <c r="D171" s="71">
        <v>4020</v>
      </c>
      <c r="E171" s="158" t="s">
        <v>162</v>
      </c>
      <c r="F171" s="118"/>
      <c r="G171" s="114"/>
      <c r="H171" s="118">
        <f t="shared" ref="H171:H176" si="44">F171+G171</f>
        <v>0</v>
      </c>
      <c r="I171" s="19"/>
    </row>
    <row r="172" spans="2:9" ht="18.75" hidden="1" customHeight="1" x14ac:dyDescent="0.2">
      <c r="B172" s="69"/>
      <c r="C172" s="69"/>
      <c r="D172" s="71">
        <v>4110</v>
      </c>
      <c r="E172" s="155" t="s">
        <v>163</v>
      </c>
      <c r="F172" s="118"/>
      <c r="G172" s="114"/>
      <c r="H172" s="118">
        <f t="shared" si="44"/>
        <v>0</v>
      </c>
      <c r="I172" s="19"/>
    </row>
    <row r="173" spans="2:9" ht="18.75" hidden="1" customHeight="1" x14ac:dyDescent="0.2">
      <c r="B173" s="69"/>
      <c r="C173" s="69"/>
      <c r="D173" s="71">
        <v>4120</v>
      </c>
      <c r="E173" s="155" t="s">
        <v>164</v>
      </c>
      <c r="F173" s="118"/>
      <c r="G173" s="114"/>
      <c r="H173" s="118">
        <f t="shared" si="44"/>
        <v>0</v>
      </c>
      <c r="I173" s="19"/>
    </row>
    <row r="174" spans="2:9" ht="18.75" hidden="1" customHeight="1" x14ac:dyDescent="0.2">
      <c r="B174" s="69"/>
      <c r="C174" s="69"/>
      <c r="D174" s="71">
        <v>4300</v>
      </c>
      <c r="E174" s="155" t="s">
        <v>115</v>
      </c>
      <c r="F174" s="118"/>
      <c r="G174" s="114"/>
      <c r="H174" s="118">
        <f t="shared" si="44"/>
        <v>0</v>
      </c>
      <c r="I174" s="19"/>
    </row>
    <row r="175" spans="2:9" ht="18.75" hidden="1" customHeight="1" x14ac:dyDescent="0.2">
      <c r="B175" s="69"/>
      <c r="C175" s="69"/>
      <c r="D175" s="71">
        <v>4380</v>
      </c>
      <c r="E175" s="155" t="s">
        <v>165</v>
      </c>
      <c r="F175" s="118"/>
      <c r="G175" s="114"/>
      <c r="H175" s="118">
        <f t="shared" si="44"/>
        <v>0</v>
      </c>
      <c r="I175" s="19"/>
    </row>
    <row r="176" spans="2:9" ht="18.75" hidden="1" customHeight="1" x14ac:dyDescent="0.2">
      <c r="B176" s="69"/>
      <c r="C176" s="69"/>
      <c r="D176" s="71">
        <v>4420</v>
      </c>
      <c r="E176" s="155" t="s">
        <v>88</v>
      </c>
      <c r="F176" s="118"/>
      <c r="G176" s="114"/>
      <c r="H176" s="118">
        <f t="shared" si="44"/>
        <v>0</v>
      </c>
      <c r="I176" s="19"/>
    </row>
    <row r="177" spans="2:9" ht="29.25" customHeight="1" thickBot="1" x14ac:dyDescent="0.25">
      <c r="B177" s="790" t="s">
        <v>166</v>
      </c>
      <c r="C177" s="791"/>
      <c r="D177" s="791"/>
      <c r="E177" s="791"/>
      <c r="F177" s="119">
        <f t="shared" ref="F177:H177" si="45">SUM(F8,F170)</f>
        <v>69287000</v>
      </c>
      <c r="G177" s="119">
        <f t="shared" si="45"/>
        <v>4474000</v>
      </c>
      <c r="H177" s="119">
        <f t="shared" si="45"/>
        <v>73761000</v>
      </c>
      <c r="I177" s="19"/>
    </row>
    <row r="178" spans="2:9" ht="29.25" hidden="1" customHeight="1" x14ac:dyDescent="0.2">
      <c r="B178" s="193"/>
      <c r="C178" s="194"/>
      <c r="D178" s="194"/>
      <c r="E178" s="191" t="s">
        <v>174</v>
      </c>
      <c r="F178" s="195" t="e">
        <f t="shared" ref="F178:H178" si="46">SUM(F179:F182)</f>
        <v>#REF!</v>
      </c>
      <c r="G178" s="195" t="e">
        <f t="shared" si="46"/>
        <v>#REF!</v>
      </c>
      <c r="H178" s="195" t="e">
        <f t="shared" si="46"/>
        <v>#REF!</v>
      </c>
      <c r="I178" s="19"/>
    </row>
    <row r="179" spans="2:9" ht="29.25" hidden="1" customHeight="1" x14ac:dyDescent="0.2">
      <c r="B179" s="189"/>
      <c r="C179" s="190"/>
      <c r="D179" s="190"/>
      <c r="E179" s="192" t="s">
        <v>175</v>
      </c>
      <c r="F179" s="198">
        <f>F13+F20+F32+F42+F55+F67+F78+F85+F113+F122+F128+F139+F148+F165</f>
        <v>0</v>
      </c>
      <c r="G179" s="198">
        <f>G13+G20+G32+G42+G55+G67+G78+G85+G113+G122+G128+G139+G148+G165</f>
        <v>1698000</v>
      </c>
      <c r="H179" s="198">
        <f>SUM(F179:G179)</f>
        <v>1698000</v>
      </c>
      <c r="I179" s="19"/>
    </row>
    <row r="180" spans="2:9" ht="29.25" hidden="1" customHeight="1" x14ac:dyDescent="0.2">
      <c r="B180" s="189"/>
      <c r="C180" s="190"/>
      <c r="D180" s="190"/>
      <c r="E180" s="192" t="s">
        <v>242</v>
      </c>
      <c r="F180" s="198">
        <f>F21+F25+F33+F37+F43+F47+F56+F60+F68+F72</f>
        <v>0</v>
      </c>
      <c r="G180" s="198">
        <f>G21+G25+G33+G37+G43+G47+G56+G60+G68+G72</f>
        <v>0</v>
      </c>
      <c r="H180" s="198">
        <f>SUM(F180:G180)</f>
        <v>0</v>
      </c>
      <c r="I180" s="19"/>
    </row>
    <row r="181" spans="2:9" ht="29.25" hidden="1" customHeight="1" x14ac:dyDescent="0.2">
      <c r="B181" s="189"/>
      <c r="C181" s="190"/>
      <c r="D181" s="190"/>
      <c r="E181" s="310" t="s">
        <v>241</v>
      </c>
      <c r="F181" s="198">
        <f>F14+F16+F22+F26+F34+F38+F44+F48+F57+F61+F69+F73+F79+F81+F86+F88+F114+F116+F123+F125+F129+F131+F140+F143+F149+F151+F166+F169</f>
        <v>378000</v>
      </c>
      <c r="G181" s="198">
        <f>G14+G16+G22+G26+G34+G38+G44+G48+G57+G61+G69+G73+G79+G81+G86+G88+G114+G116+G123+G125+G129+G131+G140+G143+G149+G151+G166+G169</f>
        <v>2039000</v>
      </c>
      <c r="H181" s="198">
        <f t="shared" ref="H181:H182" si="47">SUM(F181:G181)</f>
        <v>2417000</v>
      </c>
      <c r="I181" s="19"/>
    </row>
    <row r="182" spans="2:9" ht="29.25" hidden="1" customHeight="1" thickBot="1" x14ac:dyDescent="0.25">
      <c r="B182" s="196"/>
      <c r="C182" s="197"/>
      <c r="D182" s="197"/>
      <c r="E182" s="315" t="s">
        <v>243</v>
      </c>
      <c r="F182" s="199" t="e">
        <f>F23+F27+F35+F39+F45+F49+F58+F62+F70+F74+#REF!+#REF!</f>
        <v>#REF!</v>
      </c>
      <c r="G182" s="199" t="e">
        <f>G23+G27+G35+G39+G45+G49+G58+G62+G70+G74+#REF!+#REF!</f>
        <v>#REF!</v>
      </c>
      <c r="H182" s="199" t="e">
        <f t="shared" si="47"/>
        <v>#REF!</v>
      </c>
      <c r="I182" s="19"/>
    </row>
    <row r="183" spans="2:9" ht="23.25" customHeight="1" x14ac:dyDescent="0.2">
      <c r="B183" s="73">
        <v>752</v>
      </c>
      <c r="C183" s="73">
        <v>75212</v>
      </c>
      <c r="D183" s="311"/>
      <c r="E183" s="312" t="s">
        <v>94</v>
      </c>
      <c r="F183" s="313">
        <f t="shared" ref="F183" si="48">SUM(F185:F188)</f>
        <v>104000</v>
      </c>
      <c r="G183" s="313">
        <f t="shared" ref="G183" si="49">SUM(G185:G188)</f>
        <v>0</v>
      </c>
      <c r="H183" s="314">
        <f>SUM(H186:H188)</f>
        <v>104000</v>
      </c>
      <c r="I183" s="19"/>
    </row>
    <row r="184" spans="2:9" ht="5.25" customHeight="1" x14ac:dyDescent="0.2">
      <c r="B184" s="69"/>
      <c r="C184" s="69"/>
      <c r="D184" s="217"/>
      <c r="E184" s="218"/>
      <c r="F184" s="132"/>
      <c r="G184" s="132"/>
      <c r="H184" s="219"/>
      <c r="I184" s="19"/>
    </row>
    <row r="185" spans="2:9" ht="23.25" hidden="1" customHeight="1" x14ac:dyDescent="0.2">
      <c r="B185" s="69"/>
      <c r="C185" s="69"/>
      <c r="D185" s="40">
        <v>4170</v>
      </c>
      <c r="E185" s="157" t="s">
        <v>30</v>
      </c>
      <c r="F185" s="114"/>
      <c r="G185" s="114"/>
      <c r="H185" s="118">
        <v>0</v>
      </c>
      <c r="I185" s="19"/>
    </row>
    <row r="186" spans="2:9" ht="23.25" customHeight="1" x14ac:dyDescent="0.2">
      <c r="B186" s="69"/>
      <c r="C186" s="69"/>
      <c r="D186" s="206">
        <v>4000</v>
      </c>
      <c r="E186" s="157" t="s">
        <v>178</v>
      </c>
      <c r="F186" s="114">
        <f>+H186</f>
        <v>84000</v>
      </c>
      <c r="G186" s="132"/>
      <c r="H186" s="118">
        <v>84000</v>
      </c>
      <c r="I186" s="19"/>
    </row>
    <row r="187" spans="2:9" ht="23.25" customHeight="1" x14ac:dyDescent="0.2">
      <c r="B187" s="69"/>
      <c r="C187" s="69"/>
      <c r="D187" s="207">
        <v>4410</v>
      </c>
      <c r="E187" s="157" t="s">
        <v>1</v>
      </c>
      <c r="F187" s="114">
        <f>+H187</f>
        <v>10000</v>
      </c>
      <c r="G187" s="132"/>
      <c r="H187" s="118">
        <v>10000</v>
      </c>
      <c r="I187" s="19"/>
    </row>
    <row r="188" spans="2:9" ht="21.75" customHeight="1" x14ac:dyDescent="0.2">
      <c r="B188" s="69"/>
      <c r="C188" s="69"/>
      <c r="D188" s="208">
        <v>4550</v>
      </c>
      <c r="E188" s="158" t="s">
        <v>37</v>
      </c>
      <c r="F188" s="114">
        <f>+H188</f>
        <v>10000</v>
      </c>
      <c r="G188" s="132"/>
      <c r="H188" s="118">
        <v>10000</v>
      </c>
      <c r="I188" s="19"/>
    </row>
    <row r="189" spans="2:9" ht="30" customHeight="1" thickBot="1" x14ac:dyDescent="0.25">
      <c r="B189" s="790" t="s">
        <v>43</v>
      </c>
      <c r="C189" s="791"/>
      <c r="D189" s="791"/>
      <c r="E189" s="791"/>
      <c r="F189" s="119">
        <f t="shared" ref="F189" si="50">SUM(F183)</f>
        <v>104000</v>
      </c>
      <c r="G189" s="119">
        <f t="shared" ref="G189:H189" si="51">SUM(G183)</f>
        <v>0</v>
      </c>
      <c r="H189" s="119">
        <f t="shared" si="51"/>
        <v>104000</v>
      </c>
      <c r="I189" s="19"/>
    </row>
    <row r="190" spans="2:9" ht="32.25" customHeight="1" thickBot="1" x14ac:dyDescent="0.25">
      <c r="B190" s="788" t="s">
        <v>44</v>
      </c>
      <c r="C190" s="789"/>
      <c r="D190" s="789"/>
      <c r="E190" s="789"/>
      <c r="F190" s="121">
        <f t="shared" ref="F190" si="52">SUM(F177,F189)</f>
        <v>69391000</v>
      </c>
      <c r="G190" s="121">
        <f t="shared" ref="G190:H190" si="53">SUM(G177,G189)</f>
        <v>4474000</v>
      </c>
      <c r="H190" s="121">
        <f t="shared" si="53"/>
        <v>73865000</v>
      </c>
      <c r="I190" s="19"/>
    </row>
    <row r="191" spans="2:9" s="17" customFormat="1" ht="6" customHeight="1" thickTop="1" x14ac:dyDescent="0.2">
      <c r="B191" s="75"/>
      <c r="C191" s="75"/>
      <c r="D191" s="75"/>
      <c r="E191" s="75"/>
    </row>
    <row r="192" spans="2:9" ht="16.5" customHeight="1" x14ac:dyDescent="0.2">
      <c r="B192" s="76"/>
      <c r="C192" s="77"/>
      <c r="G192" s="174"/>
    </row>
    <row r="193" spans="2:8" ht="21.75" customHeight="1" x14ac:dyDescent="0.2">
      <c r="B193" s="76"/>
      <c r="C193" s="77"/>
      <c r="E193" s="105"/>
    </row>
    <row r="194" spans="2:8" ht="20.25" customHeight="1" x14ac:dyDescent="0.2">
      <c r="B194" s="320"/>
      <c r="C194" s="321"/>
      <c r="D194" s="37"/>
      <c r="E194" s="322"/>
      <c r="F194" s="37"/>
      <c r="G194" s="37"/>
      <c r="H194" s="37"/>
    </row>
    <row r="195" spans="2:8" ht="21" customHeight="1" x14ac:dyDescent="0.3">
      <c r="B195" s="320"/>
      <c r="C195" s="37"/>
      <c r="D195" s="37"/>
      <c r="E195" s="323"/>
      <c r="F195" s="324"/>
      <c r="G195" s="324"/>
      <c r="H195" s="324"/>
    </row>
    <row r="196" spans="2:8" ht="18" customHeight="1" x14ac:dyDescent="0.2">
      <c r="B196" s="325"/>
      <c r="C196" s="325"/>
      <c r="D196" s="325"/>
      <c r="E196" s="316"/>
      <c r="F196" s="125"/>
      <c r="G196" s="125"/>
      <c r="H196" s="125"/>
    </row>
    <row r="197" spans="2:8" ht="18" customHeight="1" x14ac:dyDescent="0.2">
      <c r="B197" s="325"/>
      <c r="C197" s="325"/>
      <c r="D197" s="325"/>
      <c r="E197" s="316"/>
      <c r="F197" s="125"/>
      <c r="G197" s="125"/>
      <c r="H197" s="125"/>
    </row>
    <row r="198" spans="2:8" ht="17.25" customHeight="1" x14ac:dyDescent="0.2">
      <c r="B198" s="37"/>
      <c r="C198" s="37"/>
      <c r="D198" s="37"/>
      <c r="E198" s="316"/>
      <c r="F198" s="125"/>
      <c r="G198" s="125"/>
      <c r="H198" s="125"/>
    </row>
    <row r="199" spans="2:8" ht="17.25" customHeight="1" x14ac:dyDescent="0.2">
      <c r="B199" s="37"/>
      <c r="C199" s="37"/>
      <c r="D199" s="37"/>
      <c r="E199" s="316"/>
      <c r="F199" s="125"/>
      <c r="G199" s="125"/>
      <c r="H199" s="125"/>
    </row>
    <row r="200" spans="2:8" ht="16.5" customHeight="1" x14ac:dyDescent="0.2">
      <c r="B200" s="37"/>
      <c r="C200" s="37"/>
      <c r="D200" s="37"/>
      <c r="E200" s="316"/>
      <c r="F200" s="125"/>
      <c r="G200" s="125"/>
      <c r="H200" s="125"/>
    </row>
    <row r="201" spans="2:8" ht="15" x14ac:dyDescent="0.2">
      <c r="B201" s="37"/>
      <c r="C201" s="37"/>
      <c r="D201" s="37"/>
      <c r="E201" s="317"/>
      <c r="F201" s="138"/>
      <c r="G201" s="138"/>
      <c r="H201" s="138"/>
    </row>
    <row r="202" spans="2:8" ht="22.5" customHeight="1" x14ac:dyDescent="0.2">
      <c r="B202" s="37"/>
      <c r="C202" s="37"/>
      <c r="D202" s="37"/>
      <c r="E202" s="316"/>
      <c r="F202" s="139"/>
      <c r="G202" s="139"/>
      <c r="H202" s="139"/>
    </row>
    <row r="203" spans="2:8" ht="22.5" customHeight="1" x14ac:dyDescent="0.2">
      <c r="B203" s="37"/>
      <c r="C203" s="37"/>
      <c r="D203" s="37"/>
      <c r="E203" s="317"/>
      <c r="F203" s="318"/>
      <c r="G203" s="318"/>
      <c r="H203" s="318"/>
    </row>
    <row r="204" spans="2:8" ht="22.5" customHeight="1" x14ac:dyDescent="0.2">
      <c r="B204" s="37"/>
      <c r="C204" s="37"/>
      <c r="D204" s="37"/>
      <c r="E204" s="316"/>
      <c r="F204" s="319"/>
      <c r="G204" s="319"/>
      <c r="H204" s="319"/>
    </row>
    <row r="205" spans="2:8" ht="22.5" customHeight="1" x14ac:dyDescent="0.2">
      <c r="B205" s="37"/>
      <c r="C205" s="37"/>
      <c r="D205" s="37"/>
      <c r="E205" s="326"/>
      <c r="F205" s="37"/>
      <c r="G205" s="37"/>
      <c r="H205" s="37"/>
    </row>
    <row r="206" spans="2:8" ht="23.25" customHeight="1" x14ac:dyDescent="0.2">
      <c r="B206" s="37"/>
      <c r="C206" s="37"/>
      <c r="D206" s="37"/>
      <c r="E206" s="326"/>
      <c r="F206" s="37"/>
      <c r="G206" s="37"/>
      <c r="H206" s="37"/>
    </row>
    <row r="207" spans="2:8" ht="17.25" customHeight="1" x14ac:dyDescent="0.2">
      <c r="B207" s="37"/>
      <c r="C207" s="37"/>
      <c r="D207" s="37"/>
      <c r="E207" s="327"/>
      <c r="F207" s="37"/>
      <c r="G207" s="37"/>
      <c r="H207" s="37"/>
    </row>
    <row r="208" spans="2:8" x14ac:dyDescent="0.2">
      <c r="B208" s="37"/>
      <c r="C208" s="37"/>
      <c r="D208" s="37"/>
      <c r="E208" s="327"/>
      <c r="F208" s="37"/>
      <c r="G208" s="328"/>
      <c r="H208" s="37"/>
    </row>
    <row r="209" spans="2:8" x14ac:dyDescent="0.2">
      <c r="B209" s="37"/>
      <c r="C209" s="37"/>
      <c r="D209" s="37"/>
      <c r="E209" s="327"/>
      <c r="F209" s="37"/>
      <c r="G209" s="328"/>
      <c r="H209" s="37"/>
    </row>
    <row r="210" spans="2:8" x14ac:dyDescent="0.2">
      <c r="B210" s="37"/>
      <c r="C210" s="37"/>
      <c r="D210" s="37"/>
      <c r="E210" s="37"/>
      <c r="F210" s="37"/>
      <c r="G210" s="37"/>
      <c r="H210" s="37"/>
    </row>
    <row r="211" spans="2:8" x14ac:dyDescent="0.2">
      <c r="B211" s="37"/>
      <c r="C211" s="37"/>
      <c r="D211" s="37"/>
      <c r="E211" s="327"/>
      <c r="F211" s="37"/>
      <c r="G211" s="37"/>
      <c r="H211" s="37"/>
    </row>
    <row r="212" spans="2:8" x14ac:dyDescent="0.2">
      <c r="B212" s="37"/>
      <c r="C212" s="37"/>
      <c r="D212" s="37"/>
      <c r="E212" s="327"/>
      <c r="F212" s="37"/>
      <c r="G212" s="37"/>
      <c r="H212" s="37"/>
    </row>
    <row r="213" spans="2:8" x14ac:dyDescent="0.2">
      <c r="B213" s="37"/>
      <c r="C213" s="37"/>
      <c r="D213" s="37"/>
      <c r="E213" s="37"/>
      <c r="F213" s="37"/>
      <c r="G213" s="37"/>
      <c r="H213" s="37"/>
    </row>
    <row r="214" spans="2:8" x14ac:dyDescent="0.2">
      <c r="B214" s="37"/>
      <c r="C214" s="37"/>
      <c r="D214" s="37"/>
      <c r="E214" s="37"/>
      <c r="F214" s="37"/>
      <c r="G214" s="37"/>
      <c r="H214" s="37"/>
    </row>
    <row r="215" spans="2:8" x14ac:dyDescent="0.2">
      <c r="B215" s="37"/>
      <c r="C215" s="37"/>
      <c r="D215" s="37"/>
      <c r="E215" s="37"/>
      <c r="F215" s="37"/>
      <c r="G215" s="37"/>
      <c r="H215" s="37"/>
    </row>
    <row r="216" spans="2:8" x14ac:dyDescent="0.2">
      <c r="B216" s="37"/>
      <c r="C216" s="37"/>
      <c r="D216" s="37"/>
      <c r="E216" s="37"/>
      <c r="F216" s="37"/>
      <c r="G216" s="37"/>
      <c r="H216" s="37"/>
    </row>
    <row r="217" spans="2:8" x14ac:dyDescent="0.2">
      <c r="B217" s="37"/>
      <c r="C217" s="37"/>
      <c r="D217" s="37"/>
      <c r="E217" s="37"/>
      <c r="F217" s="37"/>
      <c r="G217" s="37"/>
      <c r="H217" s="37"/>
    </row>
    <row r="218" spans="2:8" x14ac:dyDescent="0.2">
      <c r="B218" s="37"/>
      <c r="C218" s="37"/>
      <c r="D218" s="37"/>
      <c r="E218" s="37"/>
      <c r="F218" s="37"/>
      <c r="G218" s="37"/>
      <c r="H218" s="37"/>
    </row>
    <row r="219" spans="2:8" x14ac:dyDescent="0.2">
      <c r="B219" s="37"/>
      <c r="C219" s="37"/>
      <c r="D219" s="37"/>
      <c r="E219" s="37"/>
      <c r="F219" s="37"/>
      <c r="G219" s="37"/>
      <c r="H219" s="37"/>
    </row>
    <row r="220" spans="2:8" x14ac:dyDescent="0.2">
      <c r="B220" s="37"/>
      <c r="C220" s="37"/>
      <c r="D220" s="37"/>
      <c r="E220" s="37"/>
      <c r="F220" s="37"/>
      <c r="G220" s="37"/>
      <c r="H220" s="37"/>
    </row>
    <row r="221" spans="2:8" x14ac:dyDescent="0.2">
      <c r="B221" s="37"/>
      <c r="C221" s="37"/>
      <c r="D221" s="37"/>
      <c r="E221" s="37"/>
      <c r="F221" s="37"/>
      <c r="G221" s="37"/>
      <c r="H221" s="37"/>
    </row>
    <row r="222" spans="2:8" x14ac:dyDescent="0.2">
      <c r="B222" s="37"/>
      <c r="C222" s="37"/>
      <c r="D222" s="37"/>
      <c r="E222" s="37"/>
      <c r="F222" s="37"/>
      <c r="G222" s="37"/>
      <c r="H222" s="37"/>
    </row>
  </sheetData>
  <mergeCells count="10">
    <mergeCell ref="F5:H5"/>
    <mergeCell ref="B2:H2"/>
    <mergeCell ref="B3:E3"/>
    <mergeCell ref="B190:E190"/>
    <mergeCell ref="B177:E177"/>
    <mergeCell ref="B5:B6"/>
    <mergeCell ref="C5:C6"/>
    <mergeCell ref="D5:D6"/>
    <mergeCell ref="B189:E189"/>
    <mergeCell ref="E5:E6"/>
  </mergeCells>
  <phoneticPr fontId="22" type="noConversion"/>
  <printOptions horizontalCentered="1"/>
  <pageMargins left="0.23622047244094491" right="0.23622047244094491" top="0.31496062992125984" bottom="0.43307086614173229" header="0.19685039370078741" footer="0.15748031496062992"/>
  <pageSetup paperSize="9" scale="49" fitToHeight="3" orientation="portrait" horizontalDpi="4294967295" verticalDpi="4294967295" r:id="rId1"/>
  <headerFooter alignWithMargins="0">
    <oddFooter>&amp;C&amp;"Arial Narrow,Normalny"&amp;14strona &amp;P z &amp;N</oddFooter>
  </headerFooter>
  <rowBreaks count="2" manualBreakCount="2">
    <brk id="65" max="16383" man="1"/>
    <brk id="149" min="1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przesunięcia cz.28</vt:lpstr>
      <vt:lpstr>cz.28- depart(2+4) wpisuj</vt:lpstr>
      <vt:lpstr>dział 750 - (2+4) drukuj</vt:lpstr>
      <vt:lpstr>'cz.28- depart(2+4) wpisuj'!Obszar_wydruku</vt:lpstr>
      <vt:lpstr>'dział 750 - (2+4) drukuj'!Obszar_wydruku</vt:lpstr>
      <vt:lpstr>'przesunięcia cz.28'!Obszar_wydruku</vt:lpstr>
      <vt:lpstr>'cz.28- depart(2+4) wpisuj'!Tytuły_wydruku</vt:lpstr>
      <vt:lpstr>'dział 750 - (2+4) drukuj'!Tytuły_wydruku</vt:lpstr>
      <vt:lpstr>'przesunięcia cz.28'!Tytuły_wydruku</vt:lpstr>
    </vt:vector>
  </TitlesOfParts>
  <Company>MNiI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Nowicka</dc:creator>
  <cp:lastModifiedBy>Kłopocki Zenon</cp:lastModifiedBy>
  <cp:lastPrinted>2020-10-07T10:57:43Z</cp:lastPrinted>
  <dcterms:created xsi:type="dcterms:W3CDTF">2006-03-17T10:28:01Z</dcterms:created>
  <dcterms:modified xsi:type="dcterms:W3CDTF">2021-02-09T11:18:36Z</dcterms:modified>
</cp:coreProperties>
</file>